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llocation Workshe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m" localSheetId="0">'[1]ESTEXT95'!#REF!</definedName>
    <definedName name="\m">'[1]ESTEXT95'!#REF!</definedName>
    <definedName name="\p" localSheetId="0">#REF!</definedName>
    <definedName name="\p">'[1]ESTEXT95'!#REF!</definedName>
    <definedName name="\r" localSheetId="0">'[1]ESTEXT95'!#REF!</definedName>
    <definedName name="\r">'[1]ESTEXT95'!#REF!</definedName>
    <definedName name="\s" localSheetId="0">#REF!</definedName>
    <definedName name="\s">#REF!</definedName>
    <definedName name="____WSH7" localSheetId="0">#REF!</definedName>
    <definedName name="____WSH7">#REF!</definedName>
    <definedName name="___INDEX_SHEET___ASAP_Utilities" localSheetId="0">#REF!</definedName>
    <definedName name="___INDEX_SHEET___ASAP_Utilities">#REF!</definedName>
    <definedName name="___WSH7" localSheetId="0">#REF!</definedName>
    <definedName name="___WSH7">#REF!</definedName>
    <definedName name="__WSH7" localSheetId="0">#REF!</definedName>
    <definedName name="__WSH7">#REF!</definedName>
    <definedName name="_3_15" localSheetId="0">'[1]ESTEXT95'!#REF!</definedName>
    <definedName name="_3_15">'[1]ESTEXT95'!#REF!</definedName>
    <definedName name="_AMO_UniqueIdentifier" hidden="1">"'8403d099-e876-4d31-b913-cb2efff0232f'"</definedName>
    <definedName name="_Fill" hidden="1">#REF!</definedName>
    <definedName name="_JE19" localSheetId="0">#REF!</definedName>
    <definedName name="_JE19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localSheetId="0">0</definedName>
    <definedName name="_Order1" hidden="1">255</definedName>
    <definedName name="_Order2" hidden="1">255</definedName>
    <definedName name="_p.choice" localSheetId="0">#REF!</definedName>
    <definedName name="_p.choice">#REF!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WPH7" localSheetId="0">#REF!</definedName>
    <definedName name="_WPH7">#REF!</definedName>
    <definedName name="_WSH7" localSheetId="0">#REF!</definedName>
    <definedName name="_WSH7">#REF!</definedName>
    <definedName name="a" hidden="1">{"MATALL",#N/A,FALSE,"Sheet4";"matclass",#N/A,FALSE,"Sheet4"}</definedName>
    <definedName name="AB.print" localSheetId="0">#REF!</definedName>
    <definedName name="AB.print">#REF!</definedName>
    <definedName name="ACwvu.DATABASE." hidden="1">'[2]DATABASE'!#REF!</definedName>
    <definedName name="ACwvu.OP." localSheetId="0" hidden="1">#REF!</definedName>
    <definedName name="ACwvu.OP." hidden="1">#REF!</definedName>
    <definedName name="ALL" localSheetId="0">'[1]ESTEXT95'!#REF!</definedName>
    <definedName name="ALL">'[1]ESTEXT95'!#REF!</definedName>
    <definedName name="Alloc02" localSheetId="0">#REF!</definedName>
    <definedName name="Alloc02">#REF!</definedName>
    <definedName name="Alloc03" localSheetId="0">#REF!</definedName>
    <definedName name="Alloc03">#REF!</definedName>
    <definedName name="AllocTY" localSheetId="0">#REF!</definedName>
    <definedName name="AllocTY">#REF!</definedName>
    <definedName name="ARK" localSheetId="0">#REF!</definedName>
    <definedName name="ARK">#REF!</definedName>
    <definedName name="ARK_" localSheetId="0">#REF!</definedName>
    <definedName name="ARK_">#REF!</definedName>
    <definedName name="Arkansas" localSheetId="0">#REF!</definedName>
    <definedName name="Arkansas">#REF!</definedName>
    <definedName name="ARKDETAIL" localSheetId="0">#REF!</definedName>
    <definedName name="ARKDETAIL">#REF!</definedName>
    <definedName name="ARKHEAD" localSheetId="0">#REF!</definedName>
    <definedName name="ARKHEAD">#REF!</definedName>
    <definedName name="AS2DocOpenMode" hidden="1">"AS2DocumentEdit"</definedName>
    <definedName name="AV.FM.1.print">#REF!</definedName>
    <definedName name="BA.print" localSheetId="0">#REF!</definedName>
    <definedName name="BA.print">#REF!</definedName>
    <definedName name="BB.print" localSheetId="0">#REF!</definedName>
    <definedName name="BB.print">#REF!</definedName>
    <definedName name="BG.print" localSheetId="0">#REF!</definedName>
    <definedName name="BG.print">#REF!</definedName>
    <definedName name="BK..FM1.Adjusted..print" localSheetId="0">#REF!</definedName>
    <definedName name="BK..FM1.Adjusted..print">#REF!</definedName>
    <definedName name="BK..FM1.ROR..print" localSheetId="0">#REF!</definedName>
    <definedName name="BK..FM1.ROR..print">#REF!</definedName>
    <definedName name="Blank" localSheetId="0" hidden="1">{"ARK_JURIS_FUEL",#N/A,FALSE,"Ark_Fuel&amp;Rev"}</definedName>
    <definedName name="Blank" hidden="1">{"ARK_JURIS_FUEL",#N/A,FALSE,"Ark_Fuel&amp;Rev"}</definedName>
    <definedName name="BLPH2" hidden="1">'[3]Commercial Paper'!#REF!</definedName>
    <definedName name="BLPH3" hidden="1">'[3]Commercial Paper'!#REF!</definedName>
    <definedName name="BLPH4" hidden="1">'[3]Commercial Paper'!#REF!</definedName>
    <definedName name="BLPH5" hidden="1">'[3]Commercial Paper'!#REF!</definedName>
    <definedName name="BLPH6" hidden="1">'[3]Commercial Paper'!#REF!</definedName>
    <definedName name="CALC">#REF!</definedName>
    <definedName name="CapAlloc" localSheetId="0">#REF!</definedName>
    <definedName name="CapAlloc">#REF!</definedName>
    <definedName name="CoCode0100" localSheetId="0">#REF!</definedName>
    <definedName name="CoCode0100">#REF!</definedName>
    <definedName name="CoCode0200" localSheetId="0">#REF!</definedName>
    <definedName name="CoCode0200">#REF!</definedName>
    <definedName name="CoCode0400" localSheetId="0">#REF!</definedName>
    <definedName name="CoCode0400">#REF!</definedName>
    <definedName name="CoCode0500" localSheetId="0">#REF!</definedName>
    <definedName name="CoCode0500">#REF!</definedName>
    <definedName name="COM" localSheetId="0">#REF!</definedName>
    <definedName name="COM">#REF!</definedName>
    <definedName name="COMMERC" localSheetId="0">#REF!</definedName>
    <definedName name="COMMERC">#REF!</definedName>
    <definedName name="COMPUTE" localSheetId="0">#REF!</definedName>
    <definedName name="COMPUTE">#REF!</definedName>
    <definedName name="CONOCO_FAC" localSheetId="0">#REF!</definedName>
    <definedName name="CONOCO_FAC">#REF!</definedName>
    <definedName name="CONSOL">#REF!</definedName>
    <definedName name="CONSOLGAAP">#REF!</definedName>
    <definedName name="cp_by_group" localSheetId="0">#REF!</definedName>
    <definedName name="cp_by_group">#REF!</definedName>
    <definedName name="cp_by_serv_level" localSheetId="0">#REF!</definedName>
    <definedName name="cp_by_serv_level">#REF!</definedName>
    <definedName name="cp_input_area" localSheetId="0">#REF!</definedName>
    <definedName name="cp_input_area">#REF!</definedName>
    <definedName name="CURRENTGAAP">#REF!</definedName>
    <definedName name="Depreciation" localSheetId="0">'[4]Dist L (1)'!#REF!</definedName>
    <definedName name="Depreciation">'[4]Dist L (1)'!#REF!</definedName>
    <definedName name="dsfds" localSheetId="0" hidden="1">#REF!</definedName>
    <definedName name="dsfds" hidden="1">#REF!</definedName>
    <definedName name="EIGHT" localSheetId="0">#REF!</definedName>
    <definedName name="EIGHT">#REF!</definedName>
    <definedName name="EPHEAD" localSheetId="0">#REF!</definedName>
    <definedName name="EPHEAD">#REF!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ror" localSheetId="0">#REF!</definedName>
    <definedName name="error">#REF!</definedName>
    <definedName name="FED" localSheetId="0">#REF!</definedName>
    <definedName name="FED">#REF!</definedName>
    <definedName name="FIVE" localSheetId="0">#REF!</definedName>
    <definedName name="FIVE">#REF!</definedName>
    <definedName name="FOUR" localSheetId="0">#REF!</definedName>
    <definedName name="FOUR">#REF!</definedName>
    <definedName name="g" localSheetId="0">#REF!</definedName>
    <definedName name="g">#REF!</definedName>
    <definedName name="haha" localSheetId="0" hidden="1">{"OMPA_FAC",#N/A,FALSE,"OMPA FAC"}</definedName>
    <definedName name="haha" hidden="1">{"OMPA_FAC",#N/A,FALSE,"OMPA FAC"}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FF">#REF!</definedName>
    <definedName name="junk" localSheetId="0">#REF!</definedName>
    <definedName name="junk">#REF!</definedName>
    <definedName name="MED" localSheetId="0">#REF!</definedName>
    <definedName name="MED">#REF!</definedName>
    <definedName name="MEDICARE" localSheetId="0">#REF!</definedName>
    <definedName name="MEDICARE">#REF!</definedName>
    <definedName name="MFA">#REF!</definedName>
    <definedName name="MONTHLY" localSheetId="0">#REF!</definedName>
    <definedName name="MONTHLY">#REF!</definedName>
    <definedName name="MonthlyAdj" localSheetId="0">#REF!</definedName>
    <definedName name="MonthlyAdj">#REF!</definedName>
    <definedName name="MonthlyDetail" localSheetId="0">#REF!</definedName>
    <definedName name="MonthlyDetail">#REF!</definedName>
    <definedName name="MORE" localSheetId="0">#REF!</definedName>
    <definedName name="MORE">#REF!</definedName>
    <definedName name="MTDFERC">#REF!</definedName>
    <definedName name="MTDGAAP">#REF!</definedName>
    <definedName name="NEXT" localSheetId="0">#REF!</definedName>
    <definedName name="NEXT">#REF!</definedName>
    <definedName name="NINE" localSheetId="0">#REF!</definedName>
    <definedName name="NINE">#REF!</definedName>
    <definedName name="OASDI" localSheetId="0">#REF!</definedName>
    <definedName name="OASDI">#REF!</definedName>
    <definedName name="OCT" localSheetId="0">#REF!</definedName>
    <definedName name="OCT">#REF!</definedName>
    <definedName name="OKDETAIL" localSheetId="0">#REF!</definedName>
    <definedName name="OKDETAIL">#REF!</definedName>
    <definedName name="OKHEAD" localSheetId="0">#REF!</definedName>
    <definedName name="OKHEAD">#REF!</definedName>
    <definedName name="OKLA" localSheetId="0">#REF!</definedName>
    <definedName name="OKLA">#REF!</definedName>
    <definedName name="Oklahoma" localSheetId="0">#REF!</definedName>
    <definedName name="Oklahoma">#REF!</definedName>
    <definedName name="OKLASUMMARY" localSheetId="0">#REF!</definedName>
    <definedName name="OKLASUMMARY">#REF!</definedName>
    <definedName name="ONE" localSheetId="0">#REF!</definedName>
    <definedName name="ONE">#REF!</definedName>
    <definedName name="Page">'[5]Schedule 2.2-11a'!$A$1:$H$36</definedName>
    <definedName name="Percent" localSheetId="0">#REF!</definedName>
    <definedName name="Percent">#REF!</definedName>
    <definedName name="Plantnbv" localSheetId="0">#REF!</definedName>
    <definedName name="Plantnbv">#REF!</definedName>
    <definedName name="plus_pmts" localSheetId="0">#REF!</definedName>
    <definedName name="plus_pmts">#REF!</definedName>
    <definedName name="print" localSheetId="0">#REF!</definedName>
    <definedName name="print">#REF!</definedName>
    <definedName name="Print.selection.print" localSheetId="0">#REF!</definedName>
    <definedName name="Print.selection.print">#REF!</definedName>
    <definedName name="print_all" localSheetId="0">#REF!</definedName>
    <definedName name="print_all">#REF!</definedName>
    <definedName name="print_all_D_1" localSheetId="0">#REF!</definedName>
    <definedName name="print_all_D_1">#REF!</definedName>
    <definedName name="_xlnm.Print_Area" localSheetId="0">'Allocation Worksheet'!$A$1:$V$88</definedName>
    <definedName name="PRINT_AREA_MI" localSheetId="0">#REF!</definedName>
    <definedName name="PRINT_AREA_MI">#REF!</definedName>
    <definedName name="print_sch" localSheetId="0">#REF!</definedName>
    <definedName name="print_sch">#REF!</definedName>
    <definedName name="_xlnm.Print_Titles" localSheetId="0">'Allocation Worksheet'!$A:$B</definedName>
    <definedName name="PRINT_TITLES_MI" localSheetId="0">#REF!</definedName>
    <definedName name="PRINT_TITLES_MI">#REF!</definedName>
    <definedName name="py_cent" localSheetId="0">#REF!</definedName>
    <definedName name="py_cent">#REF!</definedName>
    <definedName name="py_clint" localSheetId="0">#REF!</definedName>
    <definedName name="py_clint">#REF!</definedName>
    <definedName name="py_eec" localSheetId="0">#REF!</definedName>
    <definedName name="py_eec">#REF!</definedName>
    <definedName name="py_ei" localSheetId="0">#REF!</definedName>
    <definedName name="py_ei">#REF!</definedName>
    <definedName name="py_engl" localSheetId="0">#REF!</definedName>
    <definedName name="py_engl">#REF!</definedName>
    <definedName name="py_epc" localSheetId="0">#REF!</definedName>
    <definedName name="py_epc">#REF!</definedName>
    <definedName name="py_esc" localSheetId="0">#REF!</definedName>
    <definedName name="py_esc">#REF!</definedName>
    <definedName name="q" localSheetId="0" hidden="1">{"MATALL",#N/A,FALSE,"Sheet4";"matclass",#N/A,FALSE,"Sheet4"}</definedName>
    <definedName name="q" hidden="1">{"MATALL",#N/A,FALSE,"Sheet4";"matclass",#N/A,FALSE,"Sheet4"}</definedName>
    <definedName name="QTR2FERC">#REF!</definedName>
    <definedName name="QTR2GAAP">#REF!</definedName>
    <definedName name="SAPBEXdnldView" hidden="1">"D3AGMWPPTUYDCJTDZ8WJR9VSG"</definedName>
    <definedName name="SAPBEXsysID" hidden="1">"PBW"</definedName>
    <definedName name="sch">'[6]WP_H9'!$A$1:$Q$46</definedName>
    <definedName name="SCH_B1">'[7]SCH_B1'!$A$1:$G$30</definedName>
    <definedName name="SCH_B3">'[7]SCH_B3'!$A$1:$G$42</definedName>
    <definedName name="SCH_C2">'[7]SCH_C2'!$A$1:$G$42</definedName>
    <definedName name="SCH_D2">'[7]SCH_D2'!$A$1:$G$42</definedName>
    <definedName name="SCH_H2">'[7]SCH_H2'!$A$1:$G$42</definedName>
    <definedName name="SchE5">'[8]Schedule E-5'!$A$1:$F$40</definedName>
    <definedName name="SchE7" localSheetId="0">#REF!</definedName>
    <definedName name="SchE7">#REF!</definedName>
    <definedName name="simoutaneous" localSheetId="0">#REF!</definedName>
    <definedName name="simoutaneous">#REF!</definedName>
    <definedName name="SIX" localSheetId="0">#REF!</definedName>
    <definedName name="SIX">#REF!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 localSheetId="0">#REF!</definedName>
    <definedName name="STATE">#REF!</definedName>
    <definedName name="Swvu.DATABASE." hidden="1">'[2]DATABASE'!#REF!</definedName>
    <definedName name="Swvu.OP." localSheetId="0" hidden="1">#REF!</definedName>
    <definedName name="Swvu.OP." hidden="1">#REF!</definedName>
    <definedName name="TEN" localSheetId="0">#REF!</definedName>
    <definedName name="TEN">#REF!</definedName>
    <definedName name="test" localSheetId="0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HOUMFA">#REF!</definedName>
    <definedName name="THREE">#REF!</definedName>
    <definedName name="TOPMENU" localSheetId="0">#REF!</definedName>
    <definedName name="TOPMENU">#REF!</definedName>
    <definedName name="TOTAL" localSheetId="0">#REF!</definedName>
    <definedName name="Total">#REF!</definedName>
    <definedName name="w" localSheetId="0" hidden="1">{"MATALL",#N/A,FALSE,"Sheet4";"matclass",#N/A,FALSE,"Sheet4"}</definedName>
    <definedName name="w" hidden="1">{"MATALL",#N/A,FALSE,"Sheet4";"matclass",#N/A,FALSE,"Sheet4"}</definedName>
    <definedName name="WORK">#REF!</definedName>
    <definedName name="WORKCAPa" localSheetId="0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P_B9a">'[9]WP_B9'!$A$32:$U$66</definedName>
    <definedName name="WP_B9b">'[9]WP_B9'!#REF!</definedName>
    <definedName name="WP_G6">'[9]WP_B5'!$A$14:$J$351</definedName>
    <definedName name="wrn.2006._.Rate._.Case." localSheetId="0" hidden="1">{"DAB-1, Sch 21, Pg 1",#N/A,FALSE,"ELEC ENERGY";"DAB-1, Sch 21, Pg 2",#N/A,FALSE,"RTPDenverWater";"DAB-1, Sch 21, Pg 3",#N/A,FALSE,"INCREMENTAL - WHOLESALE"}</definedName>
    <definedName name="wrn.2006._.Rate._.Case." hidden="1">{"DAB-1, Sch 21, Pg 1",#N/A,FALSE,"ELEC ENERGY";"DAB-1, Sch 21, Pg 2",#N/A,FALSE,"RTPDenverWater";"DAB-1, Sch 21, Pg 3",#N/A,FALSE,"INCREMENTAL - WHOLESALE"}</definedName>
    <definedName name="wrn.AFUDC." localSheetId="0" hidden="1">{#N/A,#N/A,FALSE,"COMPAPER";#N/A,#N/A,FALSE,"AFUDC";#N/A,#N/A,FALSE,"JE"}</definedName>
    <definedName name="wrn.AFUDC." hidden="1">{#N/A,#N/A,FALSE,"COMPAPER";#N/A,#N/A,FALSE,"AFUDC";#N/A,#N/A,FALSE,"JE"}</definedName>
    <definedName name="wrn.ARK._.JURIS._.FAC._.CALC." localSheetId="0" hidden="1">{"ARK_JURIS_FAC",#N/A,FALSE,"Ark_Fuel&amp;Rev"}</definedName>
    <definedName name="wrn.ARK._.JURIS._.FAC._.CALC." hidden="1">{"ARK_JURIS_FAC",#N/A,FALSE,"Ark_Fuel&amp;Rev"}</definedName>
    <definedName name="wrn.ARK._.JURIS._.FUEL._.COST." localSheetId="0" hidden="1">{"ARK_JURIS_FUEL",#N/A,FALSE,"Ark_Fuel&amp;Rev"}</definedName>
    <definedName name="wrn.ARK._.JURIS._.FUEL._.COST." hidden="1">{"ARK_JURIS_FUEL",#N/A,FALSE,"Ark_Fuel&amp;Rev"}</definedName>
    <definedName name="wrn.ATOKA._.FAC._.CALC." localSheetId="0" hidden="1">{"ATOKA_FAC",#N/A,FALSE,"Atoka"}</definedName>
    <definedName name="wrn.ATOKA._.FAC._.CALC." hidden="1">{"ATOKA_FAC",#N/A,FALSE,"Atoka"}</definedName>
    <definedName name="wrn.CONOCO._.FAC." localSheetId="0" hidden="1">{"CONOCO_FAC",#N/A,FALSE,"Conoco FAC"}</definedName>
    <definedName name="wrn.CONOCO._.FAC." hidden="1">{"CONOCO_FAC",#N/A,FALSE,"Conoco FAC"}</definedName>
    <definedName name="wrn.cwip." localSheetId="0" hidden="1">{"CWIP2",#N/A,FALSE,"CWIP";"CWIP3",#N/A,FALSE,"CWIP"}</definedName>
    <definedName name="wrn.cwip." hidden="1">{"CWIP2",#N/A,FALSE,"CWIP";"CWIP3",#N/A,FALSE,"CWIP"}</definedName>
    <definedName name="wrn.cwipa" localSheetId="0" hidden="1">{"CWIP2",#N/A,FALSE,"CWIP";"CWIP3",#N/A,FALSE,"CWIP"}</definedName>
    <definedName name="wrn.cwipa" hidden="1">{"CWIP2",#N/A,FALSE,"CWIP";"CWIP3",#N/A,FALSE,"CWIP"}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localSheetId="0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SUMMARY." localSheetId="0" hidden="1">{"FAC_SUMMARY",#N/A,FALSE,"Summaries"}</definedName>
    <definedName name="wrn.FAC._.SUMMARY." hidden="1">{"FAC_SUMMARY",#N/A,FALSE,"Summaries"}</definedName>
    <definedName name="wrn.FERC._.FAC._.CALC." localSheetId="0" hidden="1">{"FERC_FAC",#N/A,FALSE,"FERC_Fuel&amp;Rev"}</definedName>
    <definedName name="wrn.FERC._.FAC._.CALC." hidden="1">{"FERC_FAC",#N/A,FALSE,"FERC_Fuel&amp;Rev"}</definedName>
    <definedName name="wrn.FERC._.WEATHER._.and._.JURIS._.FUEL." localSheetId="0" hidden="1">{"FERC_WEATHER_AND_FUEL",#N/A,FALSE,"FERC_Fuel&amp;Rev"}</definedName>
    <definedName name="wrn.FERC._.WEATHER._.and._.JURIS._.FUEL." hidden="1">{"FERC_WEATHER_AND_FUEL",#N/A,FALSE,"FERC_Fuel&amp;Rev"}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localSheetId="0" hidden="1">{"wp_h4.2",#N/A,FALSE,"WP_H4.2";"wp_h4.3",#N/A,FALSE,"WP_H4.3"}</definedName>
    <definedName name="wrn.go." hidden="1">{"wp_h4.2",#N/A,FALSE,"WP_H4.2";"wp_h4.3",#N/A,FALSE,"WP_H4.3"}</definedName>
    <definedName name="wrn.matdtl." localSheetId="0" hidden="1">{"MATALL",#N/A,FALSE,"Sheet4";"matclass",#N/A,FALSE,"Sheet4"}</definedName>
    <definedName name="wrn.matdtl." hidden="1">{"MATALL",#N/A,FALSE,"Sheet4";"matclass",#N/A,FALSE,"Sheet4"}</definedName>
    <definedName name="wrn.matdtla" localSheetId="0" hidden="1">{"MATALL",#N/A,FALSE,"Sheet4";"matclass",#N/A,FALSE,"Sheet4"}</definedName>
    <definedName name="wrn.matdtla" hidden="1">{"MATALL",#N/A,FALSE,"Sheet4";"matclass",#N/A,FALSE,"Sheet4"}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localSheetId="0" hidden="1">{"OK_FUEL_COMPARISON",#N/A,FALSE,"Ok_Fuel&amp;Rev"}</definedName>
    <definedName name="wrn.OK._.FUEL._.COMPARISON." hidden="1">{"OK_FUEL_COMPARISON",#N/A,FALSE,"Ok_Fuel&amp;Rev"}</definedName>
    <definedName name="wrn.OK._.JURIS._.FAC._.CALCULATION." localSheetId="0" hidden="1">{"OK_JURIS_FAC",#N/A,FALSE,"Ok_Fuel&amp;Rev"}</definedName>
    <definedName name="wrn.OK._.JURIS._.FAC._.CALCULATION." hidden="1">{"OK_JURIS_FAC",#N/A,FALSE,"Ok_Fuel&amp;Rev"}</definedName>
    <definedName name="wrn.OK._.JURIS._.FUEL._.COST." localSheetId="0" hidden="1">{"OK_JURIS_FUEL",#N/A,FALSE,"Ok_Fuel&amp;Rev"}</definedName>
    <definedName name="wrn.OK._.JURIS._.FUEL._.COST." hidden="1">{"OK_JURIS_FUEL",#N/A,FALSE,"Ok_Fuel&amp;Rev"}</definedName>
    <definedName name="wrn.OKLA._.PRO._.FORMA._.FUEL." localSheetId="0" hidden="1">{"OK_PRO_FORMA_FUEL",#N/A,FALSE,"Ok_Fuel&amp;Rev"}</definedName>
    <definedName name="wrn.OKLA._.PRO._.FORMA._.FUEL." hidden="1">{"OK_PRO_FORMA_FUEL",#N/A,FALSE,"Ok_Fuel&amp;Rev"}</definedName>
    <definedName name="wrn.OMPA._.FAC." localSheetId="0" hidden="1">{"OMPA_FAC",#N/A,FALSE,"OMPA FAC"}</definedName>
    <definedName name="wrn.OMPA._.FAC." hidden="1">{"OMPA_FAC",#N/A,FALSE,"OMPA FAC"}</definedName>
    <definedName name="wrn.OTHER._.DATA." localSheetId="0" hidden="1">{"OTHER_DATA",#N/A,FALSE,"Ok_Fuel&amp;Rev"}</definedName>
    <definedName name="wrn.OTHER._.DATA." hidden="1">{"OTHER_DATA",#N/A,FALSE,"Ok_Fuel&amp;Rev"}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." localSheetId="0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duction." localSheetId="0" hidden="1">{"Production",#N/A,FALSE,"Electric O&amp;M Functionalization"}</definedName>
    <definedName name="wrn.Production." hidden="1">{"Production",#N/A,FALSE,"Electric O&amp;M Functionalization"}</definedName>
    <definedName name="wrn.SPA._.FAC." localSheetId="0" hidden="1">{"SPA_FAC",#N/A,FALSE,"OMPA SPA FAC"}</definedName>
    <definedName name="wrn.SPA._.FAC." hidden="1">{"SPA_FAC",#N/A,FALSE,"OMPA SPA FAC"}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ransmission." localSheetId="0" hidden="1">{"Transmission",#N/A,FALSE,"Electric O&amp;M Functionalization"}</definedName>
    <definedName name="wrn.Transmission." hidden="1">{"Transmission",#N/A,FALSE,"Electric O&amp;M Functionalization"}</definedName>
    <definedName name="wrn.WEATHER._.AND._.YR._.END._.CUST._.ADJ." localSheetId="0" hidden="1">{"WEATHER_CUSTOMERS",#N/A,FALSE,"Ok_Fuel&amp;Rev"}</definedName>
    <definedName name="wrn.WEATHER._.AND._.YR._.END._.CUST._.ADJ." hidden="1">{"WEATHER_CUSTOMERS",#N/A,FALSE,"Ok_Fuel&amp;Rev"}</definedName>
    <definedName name="wrn.WORKCAP." localSheetId="0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>'[1]ESTEXT95'!#REF!</definedName>
    <definedName name="YTDFERC">#REF!</definedName>
    <definedName name="YTDGAAP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  <author>smelsekl</author>
  </authors>
  <commentList>
    <comment ref="P7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"forced" adj needed to tie to total NET UnProtected unamortized bal per TCJA Summary, Worksheet C.3</t>
        </r>
      </text>
    </comment>
    <comment ref="F78" authorId="0">
      <text>
        <r>
          <rPr>
            <sz val="9"/>
            <rFont val="Tahoma"/>
            <family val="2"/>
          </rPr>
          <t>This entire amount relates to the RTP adj for T480 Repairs.  NO RTP Adjs were recorded related to Equity AFUDC.
As discussed in the comment above for the Non-Protected Basis Adj amount of $79,664,405, the only two Basis Adjs identified were: T180 - Equity AFUDC and T480 - Repairs.</t>
        </r>
      </text>
    </comment>
    <comment ref="P69" authorId="1">
      <text>
        <r>
          <rPr>
            <b/>
            <sz val="9"/>
            <rFont val="Tahoma"/>
            <family val="2"/>
          </rPr>
          <t>smelsekl:</t>
        </r>
        <r>
          <rPr>
            <sz val="9"/>
            <rFont val="Tahoma"/>
            <family val="2"/>
          </rPr>
          <t xml:space="preserve">
Reflects 60% of Oriiginal Bal; which reflects 2 year's amort at 20% per year.</t>
        </r>
      </text>
    </comment>
  </commentList>
</comments>
</file>

<file path=xl/sharedStrings.xml><?xml version="1.0" encoding="utf-8"?>
<sst xmlns="http://schemas.openxmlformats.org/spreadsheetml/2006/main" count="155" uniqueCount="106">
  <si>
    <t>OG&amp;E</t>
  </si>
  <si>
    <t xml:space="preserve">   &amp; Related Defd Tax Remeasurement Adjs</t>
  </si>
  <si>
    <t>PROV</t>
  </si>
  <si>
    <t>Worksheet C.3 - Presentation</t>
  </si>
  <si>
    <t xml:space="preserve">as of 12/31/17 </t>
  </si>
  <si>
    <t>12/31/2017  Prov</t>
  </si>
  <si>
    <t>Final</t>
  </si>
  <si>
    <t>LINE 17</t>
  </si>
  <si>
    <t>LINE 19</t>
  </si>
  <si>
    <t xml:space="preserve">ADIT DR. (CR.) </t>
  </si>
  <si>
    <t>FED RTP Adj</t>
  </si>
  <si>
    <t>12/31/17 TR</t>
  </si>
  <si>
    <t>Acct 254 LIAB</t>
  </si>
  <si>
    <t>Acct 182.3 ASSET</t>
  </si>
  <si>
    <t xml:space="preserve"> </t>
  </si>
  <si>
    <t>Category</t>
  </si>
  <si>
    <t>CTD</t>
  </si>
  <si>
    <t>Tax Adj</t>
  </si>
  <si>
    <t>Annual Amort</t>
  </si>
  <si>
    <t>Non-Transmission</t>
  </si>
  <si>
    <t>Transmission</t>
  </si>
  <si>
    <t>Plant</t>
  </si>
  <si>
    <t>Labor</t>
  </si>
  <si>
    <t>Per PP CTD-ADIT Rpt - 10-K grouping</t>
  </si>
  <si>
    <t>5 Yr - SL</t>
  </si>
  <si>
    <t>Regulatory Tax Liabilities  (Fed CTD's)</t>
  </si>
  <si>
    <t xml:space="preserve">Pension, Including Reg Asset (OCI) </t>
  </si>
  <si>
    <t xml:space="preserve">Reg Assets, net of Reg Liabs </t>
  </si>
  <si>
    <t xml:space="preserve">        Defd Storm Exp  </t>
  </si>
  <si>
    <t xml:space="preserve">        Smart Grid</t>
  </si>
  <si>
    <t xml:space="preserve">        Big 7 Trans AFUDC</t>
  </si>
  <si>
    <t xml:space="preserve">       Pension &amp; PR Med Reg Liabs</t>
  </si>
  <si>
    <t xml:space="preserve">       Other</t>
  </si>
  <si>
    <t>Bond Redemptions</t>
  </si>
  <si>
    <t>Income Taxes Recoverable , BEFORE 2017 Fed Rate Change</t>
  </si>
  <si>
    <t>Fed Defd ITC - Solar (Cur/Def Reclass)</t>
  </si>
  <si>
    <t xml:space="preserve">           Fed Pre-Tax CTD</t>
  </si>
  <si>
    <t xml:space="preserve">Combined Rate Adj Decrease </t>
  </si>
  <si>
    <t>ADIT Adj  (Pos ADIT Adj = Reg Tax LIAB) / Amort   BEFORE Gross-up</t>
  </si>
  <si>
    <t>(1)</t>
  </si>
  <si>
    <t>Reg Tax LIAB</t>
  </si>
  <si>
    <t>Regulatory Tax Assets  (Fed CTD's)</t>
  </si>
  <si>
    <t>Reg Liabilities - ARO Liability</t>
  </si>
  <si>
    <t>Post Retirement Life/Medical</t>
  </si>
  <si>
    <t>Accrued Vacation</t>
  </si>
  <si>
    <t>Workers Comp</t>
  </si>
  <si>
    <t>Other - Assets &amp; RTP Rdg Adj</t>
  </si>
  <si>
    <t>(a)</t>
  </si>
  <si>
    <t>Kaw Lake</t>
  </si>
  <si>
    <t>Other - Liabilities</t>
  </si>
  <si>
    <t>(b)</t>
  </si>
  <si>
    <t>Uncollectible Accounts</t>
  </si>
  <si>
    <t>ADIT Adj  (Neg ADIT Adj = Reg Tax Asset) / Amort - BEFORE Gross-up</t>
  </si>
  <si>
    <t>(2)</t>
  </si>
  <si>
    <t>Reg Tax ASSET</t>
  </si>
  <si>
    <t>Subtotal - FED Temp Diffs (no NOLs, Credits)</t>
  </si>
  <si>
    <t>Excess/Decrease Defd Tax Adj - Fed CTD's</t>
  </si>
  <si>
    <t>*</t>
  </si>
  <si>
    <t xml:space="preserve">            Posted to Reg Liab (before gross-up)</t>
  </si>
  <si>
    <t xml:space="preserve">  ADD:  Non-Fed CTD Deferred Items:</t>
  </si>
  <si>
    <t>Add'l Regulatory Tax Liabilities  (State Adjs)</t>
  </si>
  <si>
    <t xml:space="preserve">OK NOL Carryforward  </t>
  </si>
  <si>
    <t xml:space="preserve">State Tax Rate Adj, net of Fed Rate Adj </t>
  </si>
  <si>
    <t>ADIT Adj  (Pos ADIT Adj = Reg Tax Liab) / Amort  BEFORE Gross-up</t>
  </si>
  <si>
    <t>State Tax Credits - at gross, excludes Purchd Credits</t>
  </si>
  <si>
    <t xml:space="preserve">State net of Fed Rate Adj </t>
  </si>
  <si>
    <t xml:space="preserve"> = Sum *'s</t>
  </si>
  <si>
    <t xml:space="preserve">  (OTHER UnProtected  items - Excludes UnProt Prop)</t>
  </si>
  <si>
    <t>C.3, Line 17</t>
  </si>
  <si>
    <t>C.3, Line 19</t>
  </si>
  <si>
    <t>RTP Adj</t>
  </si>
  <si>
    <t>TOTAL</t>
  </si>
  <si>
    <t>RECAP:   Non-Protected Items</t>
  </si>
  <si>
    <t xml:space="preserve">ADIT Adj </t>
  </si>
  <si>
    <t>Dr. / (Cr.)</t>
  </si>
  <si>
    <t>Bal 12/31/18, before Amort</t>
  </si>
  <si>
    <t>12/31/19</t>
  </si>
  <si>
    <t>12/31/20</t>
  </si>
  <si>
    <t>sum (1)'s</t>
  </si>
  <si>
    <t>Worksheet C, Acct 254</t>
  </si>
  <si>
    <t>BOY</t>
  </si>
  <si>
    <t>EOY</t>
  </si>
  <si>
    <t>Avg</t>
  </si>
  <si>
    <t xml:space="preserve">  ck total</t>
  </si>
  <si>
    <t>2017 TCJA Rate Chg - Liab. before Gross-up - Unprotected  Property in Liab</t>
  </si>
  <si>
    <t>2017 TCJA Rate Chg - Liab. before Gross-up - Unprotected Other Liab</t>
  </si>
  <si>
    <t>Total UnProtected, Liab , before Gross-up</t>
  </si>
  <si>
    <t xml:space="preserve"> ------    to Worksheet C.1   -------</t>
  </si>
  <si>
    <t>Gross-Up  %</t>
  </si>
  <si>
    <t>Worksheet C, Acct 182.3</t>
  </si>
  <si>
    <t>2017 TCJA Rate Chg - Asset,  before Gross-up  - Unprotected</t>
  </si>
  <si>
    <t xml:space="preserve"> ------    per Worksheet C.1   -------</t>
  </si>
  <si>
    <t>UnProtected PROPERTY - Reg Tax Liab</t>
  </si>
  <si>
    <t xml:space="preserve">     Ck:        Total Net UnProtected Liab, before Gross-up</t>
  </si>
  <si>
    <t xml:space="preserve"> Agreed to Worksheet C.3 (TCJA footnote summary)  </t>
  </si>
  <si>
    <t xml:space="preserve">   (with 5-year amortization effective 1/1/19)</t>
  </si>
  <si>
    <t xml:space="preserve">   --------   Worksheet C, Line 189/190 -------</t>
  </si>
  <si>
    <t xml:space="preserve">   --------   Worksheet C, Line 220 -------</t>
  </si>
  <si>
    <t xml:space="preserve">      ( Orig Bal before Amort began 1/1/19)</t>
  </si>
  <si>
    <t>Total Unprotected  NET ADIT Adj / Amort   BEFORE Gross-up</t>
  </si>
  <si>
    <t>Total Unprotected  NET ADIT Adj / Amort  - BEFORE Gross-up</t>
  </si>
  <si>
    <t>Total Unprotected  NET ADIT Adj / Amort  - WITH Gross-up</t>
  </si>
  <si>
    <t>Total Unprotected - Reg Tax LIABILITIES - BEFORE Gross-up</t>
  </si>
  <si>
    <t>Total Unprotected - Reg Tax ASSETS - BEFORE Gross-up</t>
  </si>
  <si>
    <t>Total UnProtected, All, Net - Restated Allocations for UnProtected PROP and Other UnProtected - for Worksheet C. TCJA Allocations :*</t>
  </si>
  <si>
    <t>Unprotected CTD Bals -- Provision + Fed RTP Adjs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</si>
</sst>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%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4"/>
      <color indexed="17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9"/>
      <color rgb="FFFF0000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4"/>
      <color rgb="FF00B05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39" fillId="0" borderId="0" xfId="55" applyAlignment="1">
      <alignment horizontal="center"/>
      <protection/>
    </xf>
    <xf numFmtId="0" fontId="54" fillId="0" borderId="0" xfId="55" applyFont="1" applyAlignment="1">
      <alignment horizontal="left"/>
      <protection/>
    </xf>
    <xf numFmtId="41" fontId="39" fillId="0" borderId="0" xfId="55" applyNumberFormat="1">
      <alignment/>
      <protection/>
    </xf>
    <xf numFmtId="41" fontId="56" fillId="0" borderId="0" xfId="55" applyNumberFormat="1" applyFont="1">
      <alignment/>
      <protection/>
    </xf>
    <xf numFmtId="0" fontId="39" fillId="0" borderId="0" xfId="55">
      <alignment/>
      <protection/>
    </xf>
    <xf numFmtId="14" fontId="54" fillId="0" borderId="0" xfId="55" applyNumberFormat="1" applyFont="1" applyAlignment="1">
      <alignment horizontal="center"/>
      <protection/>
    </xf>
    <xf numFmtId="0" fontId="57" fillId="0" borderId="0" xfId="56" applyFont="1">
      <alignment/>
      <protection/>
    </xf>
    <xf numFmtId="41" fontId="39" fillId="0" borderId="0" xfId="55" applyNumberFormat="1" applyAlignment="1">
      <alignment horizontal="center"/>
      <protection/>
    </xf>
    <xf numFmtId="0" fontId="54" fillId="0" borderId="0" xfId="55" applyFont="1">
      <alignment/>
      <protection/>
    </xf>
    <xf numFmtId="41" fontId="8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54" fillId="0" borderId="10" xfId="55" applyFont="1" applyBorder="1" applyAlignment="1">
      <alignment horizontal="center"/>
      <protection/>
    </xf>
    <xf numFmtId="41" fontId="54" fillId="0" borderId="10" xfId="55" applyNumberFormat="1" applyFont="1" applyBorder="1" applyAlignment="1">
      <alignment horizontal="center"/>
      <protection/>
    </xf>
    <xf numFmtId="41" fontId="39" fillId="0" borderId="10" xfId="55" applyNumberFormat="1" applyBorder="1" applyAlignment="1">
      <alignment horizontal="center"/>
      <protection/>
    </xf>
    <xf numFmtId="164" fontId="8" fillId="0" borderId="10" xfId="61" applyNumberFormat="1" applyFont="1" applyFill="1" applyBorder="1" applyAlignment="1">
      <alignment horizontal="center"/>
    </xf>
    <xf numFmtId="9" fontId="8" fillId="0" borderId="10" xfId="61" applyFont="1" applyFill="1" applyBorder="1" applyAlignment="1">
      <alignment horizontal="center"/>
    </xf>
    <xf numFmtId="41" fontId="39" fillId="0" borderId="11" xfId="55" applyNumberFormat="1" applyBorder="1" applyAlignment="1">
      <alignment horizontal="center"/>
      <protection/>
    </xf>
    <xf numFmtId="41" fontId="8" fillId="0" borderId="0" xfId="55" applyNumberFormat="1" applyFont="1" applyAlignment="1">
      <alignment horizontal="left"/>
      <protection/>
    </xf>
    <xf numFmtId="165" fontId="0" fillId="0" borderId="0" xfId="61" applyNumberFormat="1" applyFont="1" applyFill="1" applyAlignment="1" quotePrefix="1">
      <alignment/>
    </xf>
    <xf numFmtId="41" fontId="39" fillId="0" borderId="12" xfId="55" applyNumberFormat="1" applyBorder="1" applyAlignment="1">
      <alignment horizontal="center"/>
      <protection/>
    </xf>
    <xf numFmtId="0" fontId="54" fillId="0" borderId="13" xfId="55" applyFont="1" applyBorder="1">
      <alignment/>
      <protection/>
    </xf>
    <xf numFmtId="41" fontId="39" fillId="0" borderId="12" xfId="55" applyNumberFormat="1" applyBorder="1">
      <alignment/>
      <protection/>
    </xf>
    <xf numFmtId="9" fontId="39" fillId="0" borderId="0" xfId="55" applyNumberFormat="1">
      <alignment/>
      <protection/>
    </xf>
    <xf numFmtId="41" fontId="39" fillId="0" borderId="0" xfId="55" applyNumberFormat="1" quotePrefix="1">
      <alignment/>
      <protection/>
    </xf>
    <xf numFmtId="9" fontId="0" fillId="0" borderId="0" xfId="61" applyFont="1" applyFill="1" applyAlignment="1" quotePrefix="1">
      <alignment/>
    </xf>
    <xf numFmtId="41" fontId="39" fillId="0" borderId="12" xfId="55" applyNumberFormat="1" applyBorder="1" quotePrefix="1">
      <alignment/>
      <protection/>
    </xf>
    <xf numFmtId="9" fontId="8" fillId="0" borderId="0" xfId="61" applyFont="1" applyFill="1" applyAlignment="1">
      <alignment horizontal="center"/>
    </xf>
    <xf numFmtId="9" fontId="8" fillId="0" borderId="0" xfId="61" applyFont="1" applyFill="1" applyAlignment="1">
      <alignment/>
    </xf>
    <xf numFmtId="41" fontId="8" fillId="0" borderId="0" xfId="61" applyNumberFormat="1" applyFont="1" applyFill="1" applyAlignment="1">
      <alignment horizontal="center"/>
    </xf>
    <xf numFmtId="41" fontId="39" fillId="0" borderId="14" xfId="55" applyNumberFormat="1" applyBorder="1">
      <alignment/>
      <protection/>
    </xf>
    <xf numFmtId="41" fontId="39" fillId="0" borderId="14" xfId="55" applyNumberFormat="1" applyBorder="1" quotePrefix="1">
      <alignment/>
      <protection/>
    </xf>
    <xf numFmtId="0" fontId="39" fillId="0" borderId="0" xfId="55" applyAlignment="1" quotePrefix="1">
      <alignment horizontal="center"/>
      <protection/>
    </xf>
    <xf numFmtId="0" fontId="8" fillId="0" borderId="0" xfId="55" applyFont="1">
      <alignment/>
      <protection/>
    </xf>
    <xf numFmtId="41" fontId="8" fillId="0" borderId="13" xfId="55" applyNumberFormat="1" applyFont="1" applyBorder="1">
      <alignment/>
      <protection/>
    </xf>
    <xf numFmtId="41" fontId="8" fillId="0" borderId="0" xfId="55" applyNumberFormat="1" applyFont="1">
      <alignment/>
      <protection/>
    </xf>
    <xf numFmtId="41" fontId="8" fillId="0" borderId="13" xfId="55" applyNumberFormat="1" applyFont="1" applyBorder="1" quotePrefix="1">
      <alignment/>
      <protection/>
    </xf>
    <xf numFmtId="41" fontId="8" fillId="0" borderId="0" xfId="55" applyNumberFormat="1" applyFont="1" quotePrefix="1">
      <alignment/>
      <protection/>
    </xf>
    <xf numFmtId="41" fontId="39" fillId="0" borderId="0" xfId="55" applyNumberFormat="1" applyAlignment="1" quotePrefix="1">
      <alignment horizontal="center"/>
      <protection/>
    </xf>
    <xf numFmtId="165" fontId="8" fillId="0" borderId="0" xfId="55" applyNumberFormat="1" applyFont="1">
      <alignment/>
      <protection/>
    </xf>
    <xf numFmtId="41" fontId="8" fillId="0" borderId="12" xfId="55" applyNumberFormat="1" applyFont="1" applyBorder="1">
      <alignment/>
      <protection/>
    </xf>
    <xf numFmtId="0" fontId="9" fillId="0" borderId="0" xfId="55" applyFont="1">
      <alignment/>
      <protection/>
    </xf>
    <xf numFmtId="41" fontId="8" fillId="0" borderId="14" xfId="55" applyNumberFormat="1" applyFont="1" applyBorder="1">
      <alignment/>
      <protection/>
    </xf>
    <xf numFmtId="41" fontId="10" fillId="0" borderId="0" xfId="55" applyNumberFormat="1" applyFont="1" applyAlignment="1" quotePrefix="1">
      <alignment horizontal="center"/>
      <protection/>
    </xf>
    <xf numFmtId="41" fontId="8" fillId="0" borderId="15" xfId="55" applyNumberFormat="1" applyFont="1" applyBorder="1">
      <alignment/>
      <protection/>
    </xf>
    <xf numFmtId="41" fontId="11" fillId="0" borderId="0" xfId="55" applyNumberFormat="1" applyFont="1" applyAlignment="1" quotePrefix="1">
      <alignment horizontal="center"/>
      <protection/>
    </xf>
    <xf numFmtId="41" fontId="11" fillId="0" borderId="12" xfId="55" applyNumberFormat="1" applyFont="1" applyBorder="1" applyAlignment="1" quotePrefix="1">
      <alignment horizontal="center"/>
      <protection/>
    </xf>
    <xf numFmtId="0" fontId="12" fillId="0" borderId="13" xfId="55" applyFont="1" applyBorder="1">
      <alignment/>
      <protection/>
    </xf>
    <xf numFmtId="9" fontId="8" fillId="0" borderId="0" xfId="61" applyFont="1" applyFill="1" applyAlignment="1" quotePrefix="1">
      <alignment/>
    </xf>
    <xf numFmtId="41" fontId="8" fillId="0" borderId="0" xfId="55" applyNumberFormat="1" applyFont="1" applyAlignment="1" quotePrefix="1">
      <alignment horizontal="center"/>
      <protection/>
    </xf>
    <xf numFmtId="41" fontId="8" fillId="0" borderId="12" xfId="55" applyNumberFormat="1" applyFont="1" applyBorder="1" quotePrefix="1">
      <alignment/>
      <protection/>
    </xf>
    <xf numFmtId="0" fontId="8" fillId="0" borderId="0" xfId="55" applyFont="1" applyAlignment="1">
      <alignment horizontal="center"/>
      <protection/>
    </xf>
    <xf numFmtId="41" fontId="8" fillId="0" borderId="16" xfId="55" applyNumberFormat="1" applyFont="1" applyBorder="1">
      <alignment/>
      <protection/>
    </xf>
    <xf numFmtId="9" fontId="8" fillId="0" borderId="0" xfId="55" applyNumberFormat="1" applyFont="1">
      <alignment/>
      <protection/>
    </xf>
    <xf numFmtId="41" fontId="54" fillId="0" borderId="0" xfId="55" applyNumberFormat="1" applyFont="1">
      <alignment/>
      <protection/>
    </xf>
    <xf numFmtId="41" fontId="11" fillId="0" borderId="0" xfId="55" applyNumberFormat="1" applyFont="1" applyAlignment="1" quotePrefix="1">
      <alignment horizontal="left"/>
      <protection/>
    </xf>
    <xf numFmtId="41" fontId="58" fillId="0" borderId="0" xfId="55" applyNumberFormat="1" applyFont="1" applyAlignment="1" quotePrefix="1">
      <alignment horizontal="center"/>
      <protection/>
    </xf>
    <xf numFmtId="41" fontId="11" fillId="0" borderId="12" xfId="55" applyNumberFormat="1" applyFont="1" applyBorder="1" applyAlignment="1" quotePrefix="1">
      <alignment horizontal="left"/>
      <protection/>
    </xf>
    <xf numFmtId="41" fontId="58" fillId="0" borderId="0" xfId="55" applyNumberFormat="1" applyFont="1" applyAlignment="1" quotePrefix="1">
      <alignment horizontal="left"/>
      <protection/>
    </xf>
    <xf numFmtId="41" fontId="14" fillId="0" borderId="0" xfId="55" applyNumberFormat="1" applyFont="1" applyAlignment="1">
      <alignment horizontal="left"/>
      <protection/>
    </xf>
    <xf numFmtId="0" fontId="8" fillId="0" borderId="12" xfId="55" applyFont="1" applyBorder="1">
      <alignment/>
      <protection/>
    </xf>
    <xf numFmtId="0" fontId="12" fillId="0" borderId="0" xfId="55" applyFont="1">
      <alignment/>
      <protection/>
    </xf>
    <xf numFmtId="0" fontId="59" fillId="0" borderId="0" xfId="55" applyFont="1">
      <alignment/>
      <protection/>
    </xf>
    <xf numFmtId="0" fontId="14" fillId="0" borderId="0" xfId="55" applyFont="1">
      <alignment/>
      <protection/>
    </xf>
    <xf numFmtId="0" fontId="15" fillId="0" borderId="0" xfId="55" applyFont="1">
      <alignment/>
      <protection/>
    </xf>
    <xf numFmtId="41" fontId="8" fillId="0" borderId="17" xfId="55" applyNumberFormat="1" applyFont="1" applyBorder="1">
      <alignment/>
      <protection/>
    </xf>
    <xf numFmtId="0" fontId="56" fillId="0" borderId="0" xfId="55" applyFont="1">
      <alignment/>
      <protection/>
    </xf>
    <xf numFmtId="41" fontId="8" fillId="33" borderId="0" xfId="55" applyNumberFormat="1" applyFont="1" applyFill="1" applyAlignment="1">
      <alignment horizontal="right"/>
      <protection/>
    </xf>
    <xf numFmtId="164" fontId="8" fillId="0" borderId="0" xfId="61" applyNumberFormat="1" applyFont="1" applyFill="1" applyAlignment="1">
      <alignment horizontal="center"/>
    </xf>
    <xf numFmtId="41" fontId="15" fillId="0" borderId="0" xfId="55" applyNumberFormat="1" applyFont="1" applyAlignment="1" quotePrefix="1">
      <alignment horizontal="left"/>
      <protection/>
    </xf>
    <xf numFmtId="0" fontId="8" fillId="0" borderId="13" xfId="55" applyFont="1" applyBorder="1" applyAlignment="1">
      <alignment horizontal="center"/>
      <protection/>
    </xf>
    <xf numFmtId="41" fontId="8" fillId="0" borderId="13" xfId="55" applyNumberFormat="1" applyFont="1" applyBorder="1" applyAlignment="1">
      <alignment horizontal="center"/>
      <protection/>
    </xf>
    <xf numFmtId="9" fontId="8" fillId="0" borderId="0" xfId="60" applyFont="1" applyAlignment="1" quotePrefix="1">
      <alignment horizontal="center"/>
    </xf>
    <xf numFmtId="9" fontId="8" fillId="0" borderId="0" xfId="60" applyFont="1" applyAlignment="1">
      <alignment/>
    </xf>
    <xf numFmtId="41" fontId="15" fillId="0" borderId="0" xfId="55" applyNumberFormat="1" applyFont="1">
      <alignment/>
      <protection/>
    </xf>
    <xf numFmtId="41" fontId="54" fillId="34" borderId="18" xfId="55" applyNumberFormat="1" applyFont="1" applyFill="1" applyBorder="1">
      <alignment/>
      <protection/>
    </xf>
    <xf numFmtId="0" fontId="5" fillId="0" borderId="0" xfId="55" applyFont="1">
      <alignment/>
      <protection/>
    </xf>
    <xf numFmtId="9" fontId="8" fillId="0" borderId="0" xfId="55" applyNumberFormat="1" applyFont="1" applyAlignment="1">
      <alignment horizontal="center"/>
      <protection/>
    </xf>
    <xf numFmtId="41" fontId="60" fillId="0" borderId="0" xfId="55" applyNumberFormat="1" applyFont="1" applyAlignment="1" quotePrefix="1">
      <alignment horizontal="left"/>
      <protection/>
    </xf>
    <xf numFmtId="41" fontId="60" fillId="0" borderId="0" xfId="55" applyNumberFormat="1" applyFont="1">
      <alignment/>
      <protection/>
    </xf>
    <xf numFmtId="41" fontId="12" fillId="0" borderId="0" xfId="55" applyNumberFormat="1" applyFont="1">
      <alignment/>
      <protection/>
    </xf>
    <xf numFmtId="164" fontId="15" fillId="0" borderId="10" xfId="61" applyNumberFormat="1" applyFont="1" applyFill="1" applyBorder="1" applyAlignment="1">
      <alignment horizontal="center"/>
    </xf>
    <xf numFmtId="41" fontId="15" fillId="0" borderId="0" xfId="55" applyNumberFormat="1" applyFont="1" applyAlignment="1">
      <alignment horizontal="center"/>
      <protection/>
    </xf>
    <xf numFmtId="165" fontId="39" fillId="0" borderId="0" xfId="55" applyNumberFormat="1">
      <alignment/>
      <protection/>
    </xf>
    <xf numFmtId="41" fontId="61" fillId="0" borderId="0" xfId="55" applyNumberFormat="1" applyFont="1" applyAlignment="1">
      <alignment horizontal="center"/>
      <protection/>
    </xf>
    <xf numFmtId="41" fontId="61" fillId="0" borderId="0" xfId="55" applyNumberFormat="1" applyFont="1">
      <alignment/>
      <protection/>
    </xf>
    <xf numFmtId="41" fontId="62" fillId="35" borderId="14" xfId="55" applyNumberFormat="1" applyFont="1" applyFill="1" applyBorder="1">
      <alignment/>
      <protection/>
    </xf>
    <xf numFmtId="41" fontId="62" fillId="34" borderId="14" xfId="55" applyNumberFormat="1" applyFont="1" applyFill="1" applyBorder="1">
      <alignment/>
      <protection/>
    </xf>
    <xf numFmtId="41" fontId="61" fillId="0" borderId="14" xfId="55" applyNumberFormat="1" applyFont="1" applyBorder="1">
      <alignment/>
      <protection/>
    </xf>
    <xf numFmtId="165" fontId="8" fillId="0" borderId="13" xfId="55" applyNumberFormat="1" applyFont="1" applyBorder="1">
      <alignment/>
      <protection/>
    </xf>
    <xf numFmtId="41" fontId="8" fillId="0" borderId="15" xfId="55" applyNumberFormat="1" applyFont="1" applyBorder="1" applyAlignment="1">
      <alignment horizontal="center"/>
      <protection/>
    </xf>
    <xf numFmtId="41" fontId="61" fillId="35" borderId="15" xfId="55" applyNumberFormat="1" applyFont="1" applyFill="1" applyBorder="1">
      <alignment/>
      <protection/>
    </xf>
    <xf numFmtId="41" fontId="15" fillId="35" borderId="15" xfId="55" applyNumberFormat="1" applyFont="1" applyFill="1" applyBorder="1">
      <alignment/>
      <protection/>
    </xf>
    <xf numFmtId="41" fontId="62" fillId="34" borderId="15" xfId="55" applyNumberFormat="1" applyFont="1" applyFill="1" applyBorder="1">
      <alignment/>
      <protection/>
    </xf>
    <xf numFmtId="41" fontId="63" fillId="0" borderId="0" xfId="55" applyNumberFormat="1" applyFont="1" applyAlignment="1">
      <alignment horizontal="center"/>
      <protection/>
    </xf>
    <xf numFmtId="41" fontId="63" fillId="0" borderId="16" xfId="55" applyNumberFormat="1" applyFont="1" applyBorder="1" applyAlignment="1">
      <alignment horizontal="center"/>
      <protection/>
    </xf>
    <xf numFmtId="41" fontId="54" fillId="35" borderId="15" xfId="55" applyNumberFormat="1" applyFont="1" applyFill="1" applyBorder="1">
      <alignment/>
      <protection/>
    </xf>
    <xf numFmtId="0" fontId="63" fillId="0" borderId="0" xfId="55" applyFont="1" applyAlignment="1">
      <alignment horizontal="left"/>
      <protection/>
    </xf>
    <xf numFmtId="41" fontId="55" fillId="0" borderId="0" xfId="55" applyNumberFormat="1" applyFont="1" applyAlignment="1" quotePrefix="1">
      <alignment horizontal="center"/>
      <protection/>
    </xf>
    <xf numFmtId="41" fontId="9" fillId="0" borderId="0" xfId="55" applyNumberFormat="1" applyFont="1">
      <alignment/>
      <protection/>
    </xf>
    <xf numFmtId="41" fontId="55" fillId="0" borderId="0" xfId="55" applyNumberFormat="1" applyFont="1" applyAlignment="1">
      <alignment horizontal="center"/>
      <protection/>
    </xf>
    <xf numFmtId="0" fontId="54" fillId="0" borderId="0" xfId="55" applyFont="1" applyFill="1">
      <alignment/>
      <protection/>
    </xf>
    <xf numFmtId="41" fontId="8" fillId="0" borderId="15" xfId="55" applyNumberFormat="1" applyFont="1" applyFill="1" applyBorder="1">
      <alignment/>
      <protection/>
    </xf>
    <xf numFmtId="41" fontId="64" fillId="0" borderId="0" xfId="55" applyNumberFormat="1" applyFont="1">
      <alignment/>
      <protection/>
    </xf>
    <xf numFmtId="41" fontId="63" fillId="0" borderId="16" xfId="55" applyNumberFormat="1" applyFont="1" applyBorder="1" applyAlignment="1">
      <alignment horizontal="center"/>
      <protection/>
    </xf>
    <xf numFmtId="41" fontId="63" fillId="0" borderId="0" xfId="55" applyNumberFormat="1" applyFont="1" applyAlignment="1">
      <alignment horizontal="center"/>
      <protection/>
    </xf>
    <xf numFmtId="41" fontId="65" fillId="0" borderId="13" xfId="55" applyNumberFormat="1" applyFont="1" applyBorder="1" applyAlignment="1">
      <alignment horizontal="center"/>
      <protection/>
    </xf>
    <xf numFmtId="41" fontId="65" fillId="0" borderId="14" xfId="55" applyNumberFormat="1" applyFont="1" applyBorder="1" applyAlignment="1">
      <alignment horizontal="center"/>
      <protection/>
    </xf>
    <xf numFmtId="41" fontId="65" fillId="0" borderId="19" xfId="55" applyNumberFormat="1" applyFont="1" applyBorder="1" applyAlignment="1">
      <alignment horizontal="center"/>
      <protection/>
    </xf>
    <xf numFmtId="41" fontId="39" fillId="0" borderId="16" xfId="55" applyNumberFormat="1" applyBorder="1" applyAlignment="1">
      <alignment horizontal="center"/>
      <protection/>
    </xf>
    <xf numFmtId="41" fontId="39" fillId="0" borderId="20" xfId="55" applyNumberFormat="1" applyBorder="1" applyAlignment="1">
      <alignment horizontal="center"/>
      <protection/>
    </xf>
    <xf numFmtId="41" fontId="39" fillId="0" borderId="21" xfId="55" applyNumberFormat="1" applyFill="1" applyBorder="1" applyAlignment="1">
      <alignment horizontal="center"/>
      <protection/>
    </xf>
    <xf numFmtId="41" fontId="39" fillId="0" borderId="16" xfId="55" applyNumberForma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9 3 2" xfId="55"/>
    <cellStyle name="Normal_ADITAnalysisID090805" xfId="56"/>
    <cellStyle name="Note" xfId="57"/>
    <cellStyle name="Output" xfId="58"/>
    <cellStyle name="Percent" xfId="59"/>
    <cellStyle name="Percent 10" xfId="60"/>
    <cellStyle name="Percent 3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1995\INC_TAX\EST_TAX\WORK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ue\team\INCTAX\93RTN\FEDERAL\NSP(MN)\93GLD2A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cdata\frc_vol1\frc\Tax\TAX%20RETURN\2008\OG&amp;E\Property\OG&amp;E%20Property%20File%20(Includes%20P-5,%20Indian%20and%20Tax%20Adjustment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padata\share\Reg_Acct\ARKANSAS\Ark%20MFRs\2009%20Arkansas%20rate%20case%20filing\Removed%20workpaper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gethernet/frc/Rate%20Case/RateCaseTestYear2002/SUPMENT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s_intg\Rate%20Case_01\MSFR_Wps%20&amp;%20Scheds%20to%20file\RATECAS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_Acct\ARKANSAS\2013%20Arkansas%20Rate%20Case%20Filing\E%20Workpapers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gethernet/frc/Rate%20Case/RateCaseTestYear2002/SUP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EXT95"/>
      <sheetName val="Qtr4_memo"/>
      <sheetName val="QTR3_Memo"/>
      <sheetName val="EST_Pmt_Calc"/>
      <sheetName val="QTRLY_CALC"/>
      <sheetName val="OK_4thQtr_Pmt"/>
      <sheetName val="EXT_Pmt_Calc"/>
      <sheetName val="QTR1_JES"/>
      <sheetName val="QTR2_JES"/>
      <sheetName val="QTR3_JES"/>
      <sheetName val="QTR4_JES"/>
      <sheetName val="EXT_JES"/>
      <sheetName val="EI_ExtDiffs"/>
      <sheetName val="EEC_ExtDiff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 1 by Indian-Bonus, etc."/>
      <sheetName val="Power Supply Additions"/>
      <sheetName val="T&amp;D Additions For Bonus"/>
      <sheetName val="IOs Not eligi for Bonus Depr"/>
      <sheetName val="Power Supply Retirements"/>
      <sheetName val="T&amp;DRatios"/>
      <sheetName val="Trans L (1)"/>
      <sheetName val="Trans L (2)"/>
      <sheetName val="Trans L (3)"/>
      <sheetName val="Trans Sub (1)"/>
      <sheetName val="Trans Sub (2)"/>
      <sheetName val="Trans Sub (3)"/>
      <sheetName val="GP Struc (1)"/>
      <sheetName val="GP Struc (2)"/>
      <sheetName val="GP Struc (3)"/>
      <sheetName val="GP Struc (4)"/>
      <sheetName val="Dist L (1)"/>
      <sheetName val="Dist L (2)"/>
      <sheetName val="Dist L (3)"/>
      <sheetName val="Dist L (4)"/>
      <sheetName val="Dist Sub (1)"/>
      <sheetName val="Dist Sub (2)"/>
      <sheetName val="Dist Sub (3)"/>
      <sheetName val="GP Furn&amp;Eq (1)"/>
      <sheetName val="GP Furn&amp;Eq (2)"/>
      <sheetName val="GP Furn&amp;Eq (3)"/>
      <sheetName val="Transportation"/>
      <sheetName val="BS By Property (From Theresa)"/>
      <sheetName val="Indian Land Desc"/>
      <sheetName val="Split County Analysis"/>
      <sheetName val="From Theresa"/>
      <sheetName val="Intangibles (1)"/>
      <sheetName val="Intangibles (2)"/>
      <sheetName val="P-5 p. 1 "/>
      <sheetName val="P-5 p. 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edule 2.2-11a"/>
      <sheetName val="Schedule 2.2-12b"/>
      <sheetName val="WP C 2-15 PAGE 2"/>
      <sheetName val="WP C 2-15 PAGE 3"/>
      <sheetName val="WP C-2.2-25"/>
      <sheetName val=""/>
    </sheetNames>
    <sheetDataSet>
      <sheetData sheetId="1">
        <row r="1">
          <cell r="A1" t="str">
            <v>OKLAHOMA GAS AND ELECTRIC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 t="str">
            <v>SCHEDULE C-2.2-11a</v>
          </cell>
        </row>
        <row r="2">
          <cell r="A2" t="str">
            <v>PRO FORMA ADJUSTMENT -DETAIL FOR REDBUD AD VALOREM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TEST YEAR ENDING DECEMBER 31, 2009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 t="str">
            <v>CAUSE NO. PUD XXXXXXXXX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Line</v>
          </cell>
          <cell r="C9">
            <v>0</v>
          </cell>
          <cell r="D9" t="str">
            <v>Description</v>
          </cell>
          <cell r="E9">
            <v>0</v>
          </cell>
          <cell r="F9" t="str">
            <v>Amount</v>
          </cell>
          <cell r="G9">
            <v>0</v>
          </cell>
          <cell r="H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0</v>
          </cell>
          <cell r="B12" t="str">
            <v>1.</v>
          </cell>
          <cell r="C12">
            <v>0</v>
          </cell>
          <cell r="D12" t="str">
            <v>Estimated Redbud Ad Valorem Impact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2.</v>
          </cell>
          <cell r="C14">
            <v>0</v>
          </cell>
          <cell r="D14" t="str">
            <v>2008 Fair Cash Value</v>
          </cell>
          <cell r="E14">
            <v>0</v>
          </cell>
          <cell r="F14">
            <v>2325906504</v>
          </cell>
          <cell r="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</row>
        <row r="16">
          <cell r="A16">
            <v>0</v>
          </cell>
          <cell r="B16" t="str">
            <v>3.</v>
          </cell>
          <cell r="C16">
            <v>0</v>
          </cell>
          <cell r="D16" t="str">
            <v>2008 Original Cost</v>
          </cell>
          <cell r="E16">
            <v>0</v>
          </cell>
          <cell r="F16">
            <v>5079798366</v>
          </cell>
          <cell r="H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</row>
        <row r="18">
          <cell r="A18">
            <v>0</v>
          </cell>
          <cell r="B18" t="str">
            <v>4.</v>
          </cell>
          <cell r="C18">
            <v>0</v>
          </cell>
          <cell r="D18" t="str">
            <v>Ratio</v>
          </cell>
          <cell r="E18">
            <v>0</v>
          </cell>
          <cell r="F18">
            <v>0.457873784827309</v>
          </cell>
          <cell r="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</row>
        <row r="21">
          <cell r="A21">
            <v>0</v>
          </cell>
          <cell r="B21" t="str">
            <v>5.</v>
          </cell>
          <cell r="C21">
            <v>0</v>
          </cell>
          <cell r="D21" t="str">
            <v>Projected RedBud cost</v>
          </cell>
          <cell r="E21">
            <v>0</v>
          </cell>
          <cell r="F21">
            <v>440727759.026</v>
          </cell>
          <cell r="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</row>
        <row r="23">
          <cell r="A23">
            <v>0</v>
          </cell>
          <cell r="B23" t="str">
            <v>6.</v>
          </cell>
          <cell r="C23">
            <v>0</v>
          </cell>
          <cell r="D23" t="str">
            <v>FCV Ratio</v>
          </cell>
          <cell r="E23">
            <v>0</v>
          </cell>
          <cell r="F23">
            <v>201797687.10369283</v>
          </cell>
          <cell r="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</row>
        <row r="25">
          <cell r="A25">
            <v>0</v>
          </cell>
          <cell r="B25" t="str">
            <v>7.</v>
          </cell>
          <cell r="C25">
            <v>0</v>
          </cell>
          <cell r="D25" t="str">
            <v>Assessed Valuation</v>
          </cell>
          <cell r="E25">
            <v>0</v>
          </cell>
          <cell r="F25">
            <v>46110771.50319381</v>
          </cell>
          <cell r="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</row>
        <row r="27">
          <cell r="A27">
            <v>0</v>
          </cell>
          <cell r="B27" t="str">
            <v>8.</v>
          </cell>
          <cell r="C27">
            <v>0</v>
          </cell>
          <cell r="D27" t="str">
            <v>2008 Est. Millage</v>
          </cell>
          <cell r="E27">
            <v>0</v>
          </cell>
          <cell r="F27">
            <v>0</v>
          </cell>
          <cell r="H27">
            <v>0</v>
          </cell>
        </row>
        <row r="28">
          <cell r="A28">
            <v>0</v>
          </cell>
          <cell r="B28" t="str">
            <v>9.</v>
          </cell>
          <cell r="C28">
            <v>0</v>
          </cell>
          <cell r="D28" t="str">
            <v>  Rate for Luther distr.</v>
          </cell>
          <cell r="E28">
            <v>0</v>
          </cell>
          <cell r="F28">
            <v>96.14</v>
          </cell>
          <cell r="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</row>
        <row r="30">
          <cell r="A30">
            <v>0</v>
          </cell>
          <cell r="B30" t="str">
            <v>10.</v>
          </cell>
          <cell r="C30">
            <v>0</v>
          </cell>
          <cell r="D30" t="str">
            <v>Estimated Redbud Tax</v>
          </cell>
          <cell r="E30">
            <v>0</v>
          </cell>
          <cell r="F30">
            <v>4433089.572317053</v>
          </cell>
          <cell r="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!!!"/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2"/>
      <sheetName val="WP_H3 Amended"/>
      <sheetName val="AS-If Corr'd BAD DEBTS ONLY"/>
      <sheetName val="WP_H3-1 Amended"/>
      <sheetName val="WP_H4"/>
      <sheetName val="WP_H4 Nancy Revised"/>
      <sheetName val="WP_H4.1"/>
      <sheetName val="WP_H4.2 payroll Amended"/>
      <sheetName val="Payroll Recon H4.2 to H4.4"/>
      <sheetName val="WP_H4.3"/>
      <sheetName val="WP_H4.4 payroll Amended"/>
      <sheetName val="WP_H4.5"/>
      <sheetName val="WP_H4.6"/>
      <sheetName val="WP_H5"/>
      <sheetName val="WP_H6"/>
      <sheetName val="WP_H7 Amend Apr 02"/>
      <sheetName val="WP_H7 Amend NOT used"/>
      <sheetName val="WP_H8 Pension"/>
      <sheetName val="WP_H8.1"/>
      <sheetName val="WP_H8.2"/>
      <sheetName val="WP_H9"/>
      <sheetName val="WP_H9 Revised"/>
      <sheetName val="WP_H9.1"/>
      <sheetName val="WP_H9.2"/>
      <sheetName val="WP_H10"/>
      <sheetName val="WP_H10.1"/>
      <sheetName val="WP_H10.2"/>
      <sheetName val="WP H10.2-1 Med"/>
      <sheetName val="WP H10.2-2 Dent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4_OLD"/>
      <sheetName val="WP_J5"/>
      <sheetName val="WP_J6"/>
      <sheetName val="SECT_K"/>
      <sheetName val="SECT_L"/>
      <sheetName val="SECT_O"/>
      <sheetName val="WP_H7 Amend Mar 02"/>
      <sheetName val="WP_H3"/>
      <sheetName val="WP_H3-1"/>
      <sheetName val="WP_H4.2 payroll"/>
      <sheetName val="WP_H4.4 payroll"/>
      <sheetName val="WP_H7"/>
      <sheetName val="WP_H8"/>
    </sheetNames>
    <sheetDataSet>
      <sheetData sheetId="32">
        <row r="2">
          <cell r="B2" t="str">
            <v>Section H - Operating Income Statement</v>
          </cell>
        </row>
        <row r="3">
          <cell r="B3" t="str">
            <v>W/P H-9</v>
          </cell>
        </row>
        <row r="5">
          <cell r="A5" t="str">
            <v>OKLAHOMA GAS AND ELECTRIC SERVICES</v>
          </cell>
        </row>
        <row r="6">
          <cell r="A6" t="str">
            <v>DIRECTORS' FEES &amp; EXECUTIVE SALARIES &amp; EXPENSES</v>
          </cell>
        </row>
        <row r="7">
          <cell r="A7" t="str">
            <v>TEST YEAR ENDING SEPTEMBER 30, 2001</v>
          </cell>
        </row>
        <row r="8">
          <cell r="A8" t="str">
            <v>CAUSE NO.  PUD 200100455</v>
          </cell>
        </row>
        <row r="12">
          <cell r="J12" t="str">
            <v>Restricted</v>
          </cell>
        </row>
        <row r="13">
          <cell r="J13" t="str">
            <v>Stock Awards</v>
          </cell>
        </row>
        <row r="14">
          <cell r="B14" t="str">
            <v>Line</v>
          </cell>
          <cell r="F14" t="str">
            <v>Fees &amp;</v>
          </cell>
          <cell r="H14" t="str">
            <v>Incentive</v>
          </cell>
          <cell r="J14" t="str">
            <v>Amortization</v>
          </cell>
        </row>
        <row r="15">
          <cell r="B15" t="str">
            <v>No.</v>
          </cell>
          <cell r="D15" t="str">
            <v>Description</v>
          </cell>
          <cell r="F15" t="str">
            <v>Salaries</v>
          </cell>
          <cell r="H15" t="str">
            <v>Compensation</v>
          </cell>
          <cell r="J15" t="str">
            <v>Expense</v>
          </cell>
          <cell r="L15" t="str">
            <v>Expenses</v>
          </cell>
        </row>
        <row r="17">
          <cell r="D17" t="str">
            <v>Directors</v>
          </cell>
        </row>
        <row r="18">
          <cell r="B18" t="str">
            <v>1.</v>
          </cell>
          <cell r="C18" t="str">
            <v>x</v>
          </cell>
          <cell r="D18" t="str">
            <v>Herbert H Champlin</v>
          </cell>
          <cell r="F18">
            <v>15611</v>
          </cell>
          <cell r="H18">
            <v>0</v>
          </cell>
          <cell r="J18">
            <v>0</v>
          </cell>
          <cell r="L18">
            <v>0</v>
          </cell>
        </row>
        <row r="19">
          <cell r="C19" t="str">
            <v>x</v>
          </cell>
          <cell r="D19" t="str">
            <v>Luke R Corbett</v>
          </cell>
          <cell r="F19">
            <v>12506</v>
          </cell>
          <cell r="H19">
            <v>0</v>
          </cell>
          <cell r="J19">
            <v>0</v>
          </cell>
          <cell r="L19">
            <v>0</v>
          </cell>
        </row>
        <row r="20">
          <cell r="C20" t="str">
            <v>x</v>
          </cell>
          <cell r="D20" t="str">
            <v>William E Durrett</v>
          </cell>
          <cell r="F20">
            <v>9212</v>
          </cell>
          <cell r="H20">
            <v>0</v>
          </cell>
          <cell r="J20">
            <v>0</v>
          </cell>
          <cell r="L20">
            <v>0</v>
          </cell>
        </row>
        <row r="21">
          <cell r="C21" t="str">
            <v>x</v>
          </cell>
          <cell r="D21" t="str">
            <v>Martha W Griffin</v>
          </cell>
          <cell r="F21">
            <v>9047</v>
          </cell>
          <cell r="H21">
            <v>0</v>
          </cell>
          <cell r="J21">
            <v>0</v>
          </cell>
          <cell r="L21">
            <v>0</v>
          </cell>
        </row>
        <row r="22">
          <cell r="C22" t="str">
            <v>x</v>
          </cell>
          <cell r="D22" t="str">
            <v>Hugh L Hembree</v>
          </cell>
          <cell r="F22">
            <v>17374</v>
          </cell>
          <cell r="H22">
            <v>0</v>
          </cell>
          <cell r="J22">
            <v>0</v>
          </cell>
          <cell r="L22">
            <v>0</v>
          </cell>
        </row>
        <row r="23">
          <cell r="C23" t="str">
            <v>x</v>
          </cell>
          <cell r="D23" t="str">
            <v>Robert Kelley</v>
          </cell>
          <cell r="F23">
            <v>12288</v>
          </cell>
          <cell r="H23">
            <v>0</v>
          </cell>
          <cell r="J23">
            <v>0</v>
          </cell>
          <cell r="L23">
            <v>0</v>
          </cell>
        </row>
        <row r="24">
          <cell r="C24" t="str">
            <v>x</v>
          </cell>
          <cell r="D24" t="str">
            <v>Bill Swisher</v>
          </cell>
          <cell r="F24">
            <v>20234</v>
          </cell>
          <cell r="H24">
            <v>0</v>
          </cell>
          <cell r="J24">
            <v>0</v>
          </cell>
          <cell r="L24">
            <v>0</v>
          </cell>
        </row>
        <row r="25">
          <cell r="C25" t="str">
            <v>x</v>
          </cell>
          <cell r="D25" t="str">
            <v>Ronald H White</v>
          </cell>
          <cell r="F25">
            <v>14253</v>
          </cell>
          <cell r="H25">
            <v>0</v>
          </cell>
          <cell r="J25">
            <v>0</v>
          </cell>
          <cell r="L25">
            <v>0</v>
          </cell>
        </row>
        <row r="26">
          <cell r="C26" t="str">
            <v>x</v>
          </cell>
          <cell r="D26" t="str">
            <v>J. D. Williams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</row>
        <row r="29">
          <cell r="D29" t="str">
            <v>Executives</v>
          </cell>
        </row>
        <row r="30">
          <cell r="C30" t="str">
            <v>x</v>
          </cell>
          <cell r="D30" t="str">
            <v>S E Moore</v>
          </cell>
          <cell r="F30">
            <v>631250</v>
          </cell>
          <cell r="H30">
            <v>245154</v>
          </cell>
          <cell r="J30">
            <v>204992</v>
          </cell>
          <cell r="L30">
            <v>10374</v>
          </cell>
        </row>
        <row r="31">
          <cell r="C31" t="str">
            <v>x</v>
          </cell>
          <cell r="D31" t="str">
            <v>A M Strecker</v>
          </cell>
          <cell r="F31">
            <v>407500</v>
          </cell>
          <cell r="H31">
            <v>131459</v>
          </cell>
          <cell r="J31">
            <v>93824</v>
          </cell>
          <cell r="L31">
            <v>16416</v>
          </cell>
        </row>
        <row r="32">
          <cell r="C32" t="str">
            <v>x</v>
          </cell>
          <cell r="D32" t="str">
            <v>J R Hatfield</v>
          </cell>
          <cell r="F32">
            <v>266250</v>
          </cell>
          <cell r="H32">
            <v>76744</v>
          </cell>
          <cell r="J32">
            <v>44224</v>
          </cell>
          <cell r="L32">
            <v>36524</v>
          </cell>
        </row>
        <row r="33">
          <cell r="C33" t="str">
            <v>o</v>
          </cell>
          <cell r="D33" t="str">
            <v>J T Coffman</v>
          </cell>
          <cell r="F33">
            <v>232500</v>
          </cell>
          <cell r="H33">
            <v>68144</v>
          </cell>
          <cell r="J33">
            <v>40300</v>
          </cell>
          <cell r="L33">
            <v>23984</v>
          </cell>
        </row>
        <row r="34">
          <cell r="C34" t="str">
            <v>o</v>
          </cell>
          <cell r="D34" t="str">
            <v>M D Bowen Jr</v>
          </cell>
          <cell r="F34">
            <v>187500</v>
          </cell>
          <cell r="H34">
            <v>37497</v>
          </cell>
          <cell r="J34">
            <v>21930</v>
          </cell>
          <cell r="L34">
            <v>25921</v>
          </cell>
        </row>
        <row r="35">
          <cell r="C35" t="str">
            <v>x</v>
          </cell>
          <cell r="D35" t="str">
            <v>M G Davis</v>
          </cell>
          <cell r="F35">
            <v>172500</v>
          </cell>
          <cell r="H35">
            <v>30326</v>
          </cell>
          <cell r="J35">
            <v>20103</v>
          </cell>
          <cell r="L35">
            <v>6601</v>
          </cell>
        </row>
        <row r="36">
          <cell r="C36" t="str">
            <v>x</v>
          </cell>
          <cell r="D36" t="str">
            <v>I B Elliott</v>
          </cell>
          <cell r="F36">
            <v>137500</v>
          </cell>
          <cell r="H36">
            <v>23094</v>
          </cell>
          <cell r="J36">
            <v>11124</v>
          </cell>
          <cell r="L36">
            <v>12880</v>
          </cell>
        </row>
        <row r="37">
          <cell r="C37" t="str">
            <v>x</v>
          </cell>
          <cell r="D37" t="str">
            <v>S R Gerdes</v>
          </cell>
          <cell r="F37">
            <v>177500</v>
          </cell>
          <cell r="H37">
            <v>36546</v>
          </cell>
          <cell r="J37">
            <v>19011</v>
          </cell>
          <cell r="L37">
            <v>5982</v>
          </cell>
        </row>
        <row r="38">
          <cell r="C38" t="str">
            <v>x</v>
          </cell>
          <cell r="D38" t="str">
            <v>D J Kurtz</v>
          </cell>
          <cell r="F38">
            <v>178750</v>
          </cell>
          <cell r="H38">
            <v>34108</v>
          </cell>
          <cell r="J38">
            <v>18089</v>
          </cell>
          <cell r="L38">
            <v>25705</v>
          </cell>
        </row>
        <row r="39">
          <cell r="C39" t="str">
            <v>x</v>
          </cell>
          <cell r="D39" t="str">
            <v>D R Rowlett</v>
          </cell>
          <cell r="F39">
            <v>169955</v>
          </cell>
          <cell r="H39">
            <v>33042</v>
          </cell>
          <cell r="J39">
            <v>18154</v>
          </cell>
          <cell r="L39">
            <v>14138</v>
          </cell>
        </row>
        <row r="40">
          <cell r="C40" t="str">
            <v>x</v>
          </cell>
          <cell r="D40" t="str">
            <v>D L Young</v>
          </cell>
          <cell r="F40">
            <v>157500</v>
          </cell>
          <cell r="H40">
            <v>26647</v>
          </cell>
          <cell r="J40">
            <v>12825</v>
          </cell>
          <cell r="L40">
            <v>19649</v>
          </cell>
        </row>
        <row r="41">
          <cell r="C41" t="str">
            <v>x</v>
          </cell>
          <cell r="D41" t="str">
            <v>E B Weekes</v>
          </cell>
          <cell r="F41">
            <v>162500</v>
          </cell>
          <cell r="H41">
            <v>22028</v>
          </cell>
          <cell r="J41">
            <v>7021</v>
          </cell>
          <cell r="L41">
            <v>23379</v>
          </cell>
        </row>
        <row r="44">
          <cell r="C44" t="str">
            <v>x</v>
          </cell>
          <cell r="D44" t="str">
            <v>D P Hennessey</v>
          </cell>
          <cell r="F44">
            <v>157206</v>
          </cell>
          <cell r="H44">
            <v>27932</v>
          </cell>
          <cell r="J44">
            <v>16485</v>
          </cell>
          <cell r="L44">
            <v>13103</v>
          </cell>
        </row>
        <row r="45">
          <cell r="C45" t="str">
            <v>o</v>
          </cell>
          <cell r="D45" t="str">
            <v>M H Perkins Jr</v>
          </cell>
          <cell r="F45">
            <v>142810</v>
          </cell>
          <cell r="H45">
            <v>26317</v>
          </cell>
          <cell r="J45">
            <v>14981</v>
          </cell>
          <cell r="L45">
            <v>18685</v>
          </cell>
        </row>
        <row r="46">
          <cell r="C46" t="str">
            <v>x</v>
          </cell>
          <cell r="D46" t="str">
            <v>C G Lairamore</v>
          </cell>
          <cell r="F46">
            <v>137292</v>
          </cell>
          <cell r="H46">
            <v>27662</v>
          </cell>
          <cell r="J46">
            <v>12266</v>
          </cell>
          <cell r="L46">
            <v>35765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2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8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1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>   &lt;&lt;&lt;</v>
          </cell>
          <cell r="E8" t="str">
            <v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>Plant </v>
          </cell>
        </row>
        <row r="14">
          <cell r="F14" t="str">
            <v>            INTANGIBLE PLANT</v>
          </cell>
        </row>
        <row r="15">
          <cell r="B15" t="str">
            <v>1.</v>
          </cell>
          <cell r="D15">
            <v>301</v>
          </cell>
          <cell r="F15" t="str">
            <v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>            PRODUCTION PLANT</v>
          </cell>
        </row>
        <row r="22">
          <cell r="F22" t="str">
            <v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4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>Plant </v>
          </cell>
        </row>
        <row r="14">
          <cell r="F14" t="str">
            <v>            INTANGIBLE PLANT</v>
          </cell>
        </row>
        <row r="15">
          <cell r="B15" t="str">
            <v>1.</v>
          </cell>
          <cell r="D15">
            <v>301</v>
          </cell>
          <cell r="F15" t="str">
            <v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>            PRODUCTION PLANT</v>
          </cell>
        </row>
        <row r="21">
          <cell r="F21" t="str">
            <v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22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>     Electric </v>
          </cell>
          <cell r="F16">
            <v>1149203275</v>
          </cell>
        </row>
        <row r="17">
          <cell r="B17" t="str">
            <v>3.</v>
          </cell>
          <cell r="D17" t="str">
            <v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>     Fuel</v>
          </cell>
          <cell r="F22">
            <v>304775108</v>
          </cell>
        </row>
        <row r="23">
          <cell r="B23" t="str">
            <v>7.</v>
          </cell>
          <cell r="D23" t="str">
            <v>     Purchased Power</v>
          </cell>
          <cell r="F23">
            <v>216597409</v>
          </cell>
        </row>
        <row r="24">
          <cell r="B24" t="str">
            <v>8.</v>
          </cell>
          <cell r="D24" t="str">
            <v>     Other O&amp;M</v>
          </cell>
          <cell r="F24">
            <v>249872967</v>
          </cell>
        </row>
        <row r="25">
          <cell r="B25" t="str">
            <v>9.</v>
          </cell>
          <cell r="D25" t="str">
            <v>     Depreciation</v>
          </cell>
          <cell r="F25">
            <v>110718649</v>
          </cell>
        </row>
        <row r="26">
          <cell r="B26" t="str">
            <v>10.</v>
          </cell>
          <cell r="D26" t="str">
            <v>     Misc. Taxes</v>
          </cell>
          <cell r="F26">
            <v>101895</v>
          </cell>
        </row>
        <row r="27">
          <cell r="B27" t="str">
            <v>11.</v>
          </cell>
          <cell r="D27" t="str">
            <v>     Property Taxes</v>
          </cell>
          <cell r="F27">
            <v>33272491</v>
          </cell>
        </row>
        <row r="28">
          <cell r="B28" t="str">
            <v>12.</v>
          </cell>
          <cell r="D28" t="str">
            <v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 INDEX"/>
      <sheetName val="Schedule E-1"/>
      <sheetName val="Schedule E-2"/>
      <sheetName val="Schedule E-3"/>
      <sheetName val="Schedule E-4"/>
      <sheetName val="Schedule E-5"/>
      <sheetName val="Schedule E-6"/>
      <sheetName val="Schedule E-9"/>
      <sheetName val="Schedule E-10"/>
      <sheetName val="Schedule E-11.1"/>
      <sheetName val="Schedule E-11.2"/>
      <sheetName val="Schedule E-13"/>
      <sheetName val="Schedule E-14"/>
      <sheetName val="WP E-14"/>
      <sheetName val="WP E 14-2"/>
      <sheetName val="WP E 14-3"/>
      <sheetName val="WP E 14-4"/>
      <sheetName val="Schedule E-17"/>
      <sheetName val="HC INDEX E"/>
      <sheetName val="Schedule E-1 HC"/>
      <sheetName val="Schedule E-2 HC"/>
      <sheetName val="INDEX (6)"/>
      <sheetName val="ARK REV"/>
      <sheetName val="ARK CUST"/>
      <sheetName val="ARK KWH "/>
      <sheetName val="REV ACT"/>
      <sheetName val="CUST ACT"/>
      <sheetName val="kWh and kW ACT"/>
      <sheetName val="Adjusted REV "/>
      <sheetName val=" Adjusted CUST"/>
      <sheetName val=" Adjusted kWh and kW "/>
      <sheetName val="WP E 15"/>
      <sheetName val="WP E 15-2"/>
      <sheetName val="WP-E13-ADJ-1"/>
      <sheetName val="WP-E13-ADJ-2"/>
      <sheetName val="WP-E13-ADJ-3"/>
      <sheetName val="WP-E13-ADJ-4"/>
      <sheetName val="WP-E13-ADJ-5"/>
      <sheetName val="WP-E13-ADJ-6a"/>
      <sheetName val="WP-E13-ADJ-6b"/>
      <sheetName val="WP-E13-ADJ-7"/>
      <sheetName val="WP-E13-ADJ-8"/>
      <sheetName val="WP-E13-ADJ-9"/>
      <sheetName val="WP-E13-ADJ-10 "/>
      <sheetName val="WP-E13-ADJ-11"/>
    </sheetNames>
    <sheetDataSet>
      <sheetData sheetId="5">
        <row r="1">
          <cell r="A1" t="str">
            <v>OKLAHOMA GAS AND ELECTRIC COMPANY</v>
          </cell>
          <cell r="B1">
            <v>0</v>
          </cell>
          <cell r="C1">
            <v>0</v>
          </cell>
          <cell r="D1" t="str">
            <v>SCHEDULE E-5</v>
          </cell>
          <cell r="E1">
            <v>0</v>
          </cell>
          <cell r="F1">
            <v>0</v>
          </cell>
        </row>
        <row r="2">
          <cell r="A2" t="str">
            <v>AUDITED FINANCIAL STATEMENTS</v>
          </cell>
          <cell r="F2">
            <v>0</v>
          </cell>
        </row>
        <row r="3">
          <cell r="A3" t="str">
            <v>TEST YEAR ENDING JUNE 30, 2013</v>
          </cell>
          <cell r="F3">
            <v>0</v>
          </cell>
        </row>
        <row r="4">
          <cell r="A4" t="str">
            <v>DOCKET NO. 13-000-0</v>
          </cell>
          <cell r="F4">
            <v>0</v>
          </cell>
        </row>
        <row r="5">
          <cell r="A5">
            <v>0</v>
          </cell>
          <cell r="F5">
            <v>0</v>
          </cell>
        </row>
        <row r="6">
          <cell r="A6">
            <v>0</v>
          </cell>
          <cell r="F6">
            <v>0</v>
          </cell>
        </row>
        <row r="7">
          <cell r="A7">
            <v>0</v>
          </cell>
          <cell r="F7">
            <v>0</v>
          </cell>
        </row>
        <row r="8">
          <cell r="A8">
            <v>0</v>
          </cell>
          <cell r="F8">
            <v>0</v>
          </cell>
        </row>
        <row r="9">
          <cell r="A9">
            <v>0</v>
          </cell>
          <cell r="F9">
            <v>0</v>
          </cell>
        </row>
        <row r="10">
          <cell r="A10" t="str">
            <v>Line No.</v>
          </cell>
          <cell r="B10">
            <v>0</v>
          </cell>
          <cell r="C10" t="str">
            <v>Description</v>
          </cell>
          <cell r="F10">
            <v>0</v>
          </cell>
        </row>
        <row r="11">
          <cell r="A11">
            <v>0</v>
          </cell>
          <cell r="F11">
            <v>0</v>
          </cell>
        </row>
        <row r="12">
          <cell r="A12" t="str">
            <v>1.</v>
          </cell>
          <cell r="C12" t="str">
            <v>OG&amp;E is complying with this schedule by providing 5 copies of its annual report to </v>
          </cell>
          <cell r="F12">
            <v>0</v>
          </cell>
        </row>
        <row r="13">
          <cell r="A13" t="str">
            <v>2.</v>
          </cell>
          <cell r="C13" t="str">
            <v>Mr. Jeff Hilton of the APSC pursuant to the provisions of General Requirement 3, </v>
          </cell>
          <cell r="F13">
            <v>0</v>
          </cell>
        </row>
        <row r="14">
          <cell r="A14" t="str">
            <v>3.</v>
          </cell>
          <cell r="C14" t="str">
            <v>Workpaper Option. </v>
          </cell>
          <cell r="F14">
            <v>0</v>
          </cell>
        </row>
        <row r="15">
          <cell r="A15">
            <v>0</v>
          </cell>
          <cell r="F15">
            <v>0</v>
          </cell>
        </row>
        <row r="16">
          <cell r="A16" t="str">
            <v>4.</v>
          </cell>
          <cell r="C16" t="str">
            <v>A copy of the most recent annual report to stockholders can also</v>
          </cell>
          <cell r="F16">
            <v>0</v>
          </cell>
        </row>
        <row r="17">
          <cell r="A17" t="str">
            <v>5.</v>
          </cell>
          <cell r="C17" t="str">
            <v>be found at www.oge.com by going to the investors tab, then Financial Reports</v>
          </cell>
          <cell r="F17">
            <v>0</v>
          </cell>
        </row>
        <row r="18">
          <cell r="A18" t="str">
            <v>6.</v>
          </cell>
          <cell r="C18" t="str">
            <v>and selecting the 2009 Annual Report.</v>
          </cell>
          <cell r="F18">
            <v>0</v>
          </cell>
        </row>
        <row r="19">
          <cell r="A19">
            <v>0</v>
          </cell>
          <cell r="F19">
            <v>0</v>
          </cell>
        </row>
        <row r="20">
          <cell r="A20">
            <v>0</v>
          </cell>
          <cell r="F20">
            <v>0</v>
          </cell>
        </row>
        <row r="21">
          <cell r="A21">
            <v>0</v>
          </cell>
          <cell r="F21">
            <v>0</v>
          </cell>
        </row>
        <row r="22">
          <cell r="A22">
            <v>0</v>
          </cell>
          <cell r="F22">
            <v>0</v>
          </cell>
        </row>
        <row r="23">
          <cell r="A23">
            <v>0</v>
          </cell>
          <cell r="F23">
            <v>0</v>
          </cell>
        </row>
        <row r="24">
          <cell r="A24">
            <v>0</v>
          </cell>
          <cell r="F24">
            <v>0</v>
          </cell>
        </row>
        <row r="25">
          <cell r="A25">
            <v>0</v>
          </cell>
          <cell r="F25">
            <v>0</v>
          </cell>
        </row>
        <row r="26">
          <cell r="A26">
            <v>0</v>
          </cell>
          <cell r="F26">
            <v>0</v>
          </cell>
        </row>
        <row r="27">
          <cell r="A27">
            <v>0</v>
          </cell>
          <cell r="F27">
            <v>0</v>
          </cell>
        </row>
        <row r="28">
          <cell r="A28">
            <v>0</v>
          </cell>
          <cell r="F28">
            <v>0</v>
          </cell>
        </row>
        <row r="29">
          <cell r="A29">
            <v>0</v>
          </cell>
          <cell r="F29">
            <v>0</v>
          </cell>
        </row>
        <row r="30">
          <cell r="A30">
            <v>0</v>
          </cell>
          <cell r="F30">
            <v>0</v>
          </cell>
        </row>
        <row r="31">
          <cell r="A31">
            <v>0</v>
          </cell>
          <cell r="F31">
            <v>0</v>
          </cell>
        </row>
        <row r="32">
          <cell r="A32">
            <v>0</v>
          </cell>
          <cell r="F32">
            <v>0</v>
          </cell>
        </row>
        <row r="33">
          <cell r="A33">
            <v>0</v>
          </cell>
          <cell r="F33">
            <v>0</v>
          </cell>
        </row>
        <row r="34">
          <cell r="A34">
            <v>0</v>
          </cell>
          <cell r="F34">
            <v>0</v>
          </cell>
        </row>
        <row r="35">
          <cell r="A35">
            <v>0</v>
          </cell>
          <cell r="F35">
            <v>0</v>
          </cell>
        </row>
        <row r="36">
          <cell r="A36">
            <v>0</v>
          </cell>
          <cell r="F36">
            <v>0</v>
          </cell>
        </row>
        <row r="37">
          <cell r="A37">
            <v>0</v>
          </cell>
          <cell r="F37">
            <v>0</v>
          </cell>
        </row>
        <row r="38">
          <cell r="A38" t="str">
            <v>Supporting Schedules and Workpapers:</v>
          </cell>
          <cell r="D38" t="str">
            <v>Recap Schedules:</v>
          </cell>
          <cell r="F38">
            <v>0</v>
          </cell>
        </row>
        <row r="39">
          <cell r="A39">
            <v>0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6">
        <row r="14">
          <cell r="B14" t="str">
            <v>No.</v>
          </cell>
          <cell r="D14" t="str">
            <v>Month</v>
          </cell>
          <cell r="F14" t="str">
            <v>Acct No.-915400</v>
          </cell>
          <cell r="H14" t="str">
            <v>Acct No.-916300</v>
          </cell>
          <cell r="J14" t="str">
            <v>M&amp;S</v>
          </cell>
        </row>
        <row r="16">
          <cell r="B16" t="str">
            <v>1.</v>
          </cell>
          <cell r="D16" t="str">
            <v>December 2001</v>
          </cell>
          <cell r="F16">
            <v>32639462</v>
          </cell>
          <cell r="H16">
            <v>0</v>
          </cell>
          <cell r="J16">
            <v>32639462</v>
          </cell>
        </row>
        <row r="17">
          <cell r="B17" t="str">
            <v>2.</v>
          </cell>
          <cell r="D17" t="str">
            <v>January 2002</v>
          </cell>
          <cell r="F17">
            <v>32895007</v>
          </cell>
          <cell r="H17">
            <v>0</v>
          </cell>
          <cell r="J17">
            <v>32895007</v>
          </cell>
        </row>
        <row r="18">
          <cell r="B18" t="str">
            <v>3.</v>
          </cell>
          <cell r="D18" t="str">
            <v>February 2002</v>
          </cell>
          <cell r="F18">
            <v>45912695</v>
          </cell>
          <cell r="H18">
            <v>0</v>
          </cell>
          <cell r="J18">
            <v>45912695</v>
          </cell>
        </row>
        <row r="19">
          <cell r="B19" t="str">
            <v>4.</v>
          </cell>
          <cell r="D19" t="str">
            <v>March 2002</v>
          </cell>
          <cell r="F19">
            <v>46068349</v>
          </cell>
          <cell r="H19">
            <v>0</v>
          </cell>
          <cell r="J19">
            <v>46068349</v>
          </cell>
        </row>
        <row r="20">
          <cell r="B20" t="str">
            <v>5.</v>
          </cell>
          <cell r="D20" t="str">
            <v>April 2002</v>
          </cell>
          <cell r="F20">
            <v>40078918</v>
          </cell>
          <cell r="H20">
            <v>0</v>
          </cell>
          <cell r="J20">
            <v>40078918</v>
          </cell>
        </row>
        <row r="21">
          <cell r="B21" t="str">
            <v>6.</v>
          </cell>
          <cell r="D21" t="str">
            <v>May 2002</v>
          </cell>
          <cell r="F21">
            <v>40244100</v>
          </cell>
          <cell r="H21">
            <v>0</v>
          </cell>
          <cell r="J21">
            <v>40244100</v>
          </cell>
        </row>
        <row r="22">
          <cell r="B22" t="str">
            <v>7.</v>
          </cell>
          <cell r="D22" t="str">
            <v>June 2002</v>
          </cell>
          <cell r="F22">
            <v>39727277</v>
          </cell>
          <cell r="H22">
            <v>0</v>
          </cell>
          <cell r="J22">
            <v>39727277</v>
          </cell>
        </row>
        <row r="23">
          <cell r="B23" t="str">
            <v>8.</v>
          </cell>
          <cell r="D23" t="str">
            <v>July 2002</v>
          </cell>
          <cell r="F23">
            <v>40614523</v>
          </cell>
          <cell r="H23">
            <v>0</v>
          </cell>
          <cell r="J23">
            <v>40614523</v>
          </cell>
        </row>
        <row r="24">
          <cell r="B24" t="str">
            <v>9.</v>
          </cell>
          <cell r="D24" t="str">
            <v>August 2002</v>
          </cell>
          <cell r="F24">
            <v>39049059</v>
          </cell>
          <cell r="H24">
            <v>0</v>
          </cell>
          <cell r="J24">
            <v>39049059</v>
          </cell>
        </row>
        <row r="25">
          <cell r="B25" t="str">
            <v>10.</v>
          </cell>
          <cell r="D25" t="str">
            <v>September 2002</v>
          </cell>
          <cell r="F25">
            <v>37809611</v>
          </cell>
          <cell r="H25">
            <v>0</v>
          </cell>
          <cell r="J25">
            <v>37809611</v>
          </cell>
        </row>
        <row r="26">
          <cell r="B26" t="str">
            <v>11.</v>
          </cell>
          <cell r="D26" t="str">
            <v>October 2002</v>
          </cell>
          <cell r="F26">
            <v>36746525</v>
          </cell>
          <cell r="H26">
            <v>0</v>
          </cell>
          <cell r="J26">
            <v>36746525</v>
          </cell>
        </row>
        <row r="27">
          <cell r="B27" t="str">
            <v>12.</v>
          </cell>
          <cell r="D27" t="str">
            <v>November 2002</v>
          </cell>
          <cell r="F27">
            <v>37913106</v>
          </cell>
          <cell r="H27">
            <v>0</v>
          </cell>
          <cell r="J27">
            <v>37913106</v>
          </cell>
        </row>
        <row r="28">
          <cell r="B28" t="str">
            <v>13.</v>
          </cell>
          <cell r="D28" t="str">
            <v>December 2002</v>
          </cell>
          <cell r="F28">
            <v>40746944</v>
          </cell>
          <cell r="H28">
            <v>0</v>
          </cell>
          <cell r="J28">
            <v>40746944</v>
          </cell>
        </row>
        <row r="31">
          <cell r="B31" t="str">
            <v>14.</v>
          </cell>
          <cell r="D31" t="str">
            <v>13 month average</v>
          </cell>
          <cell r="F31">
            <v>39265044.307692304</v>
          </cell>
          <cell r="H31">
            <v>0</v>
          </cell>
          <cell r="J31">
            <v>39265044.307692304</v>
          </cell>
        </row>
      </sheetData>
      <sheetData sheetId="13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791529.2307692308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791529.2307692308</v>
          </cell>
          <cell r="L61">
            <v>791529</v>
          </cell>
        </row>
        <row r="62">
          <cell r="B62" t="str">
            <v>          Misc Curr &amp; Accr'd Liabilities included in Oth Cash WC</v>
          </cell>
          <cell r="J62">
            <v>21802023.307692308</v>
          </cell>
          <cell r="L62">
            <v>2985863</v>
          </cell>
        </row>
        <row r="63">
          <cell r="J63" t="str">
            <v>WP  E-4</v>
          </cell>
        </row>
        <row r="66">
          <cell r="B66" t="str">
            <v>*  Note:  Expenses/Payments related to all of the other accruals shown on this workpaper have already been captured in Expense Lead Days calculations (see WP's E-2 &amp; E-2-4) and are therefore, NOT include in the amount taken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AJ98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4.75390625" style="1" customWidth="1"/>
    <col min="2" max="2" width="47.875" style="5" customWidth="1"/>
    <col min="3" max="3" width="8.00390625" style="1" customWidth="1"/>
    <col min="4" max="4" width="14.75390625" style="3" customWidth="1"/>
    <col min="5" max="5" width="6.00390625" style="3" customWidth="1"/>
    <col min="6" max="6" width="13.75390625" style="3" customWidth="1"/>
    <col min="7" max="7" width="17.125" style="3" customWidth="1"/>
    <col min="8" max="8" width="2.00390625" style="3" customWidth="1"/>
    <col min="9" max="9" width="13.25390625" style="3" customWidth="1"/>
    <col min="10" max="10" width="7.50390625" style="3" customWidth="1"/>
    <col min="11" max="11" width="13.875" style="3" customWidth="1"/>
    <col min="12" max="12" width="15.875" style="3" customWidth="1"/>
    <col min="13" max="13" width="12.125" style="3" bestFit="1" customWidth="1"/>
    <col min="14" max="14" width="15.25390625" style="3" customWidth="1"/>
    <col min="15" max="15" width="14.125" style="3" customWidth="1"/>
    <col min="16" max="16" width="13.375" style="3" customWidth="1"/>
    <col min="17" max="17" width="13.625" style="3" customWidth="1"/>
    <col min="18" max="18" width="13.375" style="3" customWidth="1"/>
    <col min="19" max="19" width="12.25390625" style="3" customWidth="1"/>
    <col min="20" max="20" width="16.625" style="3" bestFit="1" customWidth="1"/>
    <col min="21" max="21" width="13.75390625" style="3" customWidth="1"/>
    <col min="22" max="22" width="13.625" style="3" customWidth="1"/>
    <col min="23" max="23" width="17.75390625" style="3" customWidth="1"/>
    <col min="24" max="24" width="16.50390625" style="3" customWidth="1"/>
    <col min="25" max="25" width="14.50390625" style="3" customWidth="1"/>
    <col min="26" max="26" width="18.25390625" style="3" customWidth="1"/>
    <col min="27" max="27" width="17.00390625" style="3" customWidth="1"/>
    <col min="28" max="28" width="12.125" style="3" customWidth="1"/>
    <col min="29" max="29" width="16.875" style="3" bestFit="1" customWidth="1"/>
    <col min="30" max="30" width="18.875" style="3" bestFit="1" customWidth="1"/>
    <col min="31" max="33" width="8.00390625" style="5" customWidth="1"/>
    <col min="34" max="34" width="12.75390625" style="5" customWidth="1"/>
    <col min="35" max="16384" width="8.00390625" style="5" customWidth="1"/>
  </cols>
  <sheetData>
    <row r="1" spans="2:14" ht="18.75">
      <c r="B1" s="2" t="s">
        <v>0</v>
      </c>
      <c r="K1" s="103"/>
      <c r="N1" s="4"/>
    </row>
    <row r="2" spans="2:30" ht="20.25">
      <c r="B2" s="2" t="s">
        <v>105</v>
      </c>
      <c r="E2" s="6"/>
      <c r="F2" s="7" t="s">
        <v>14</v>
      </c>
      <c r="H2" s="6"/>
      <c r="AD2" s="6"/>
    </row>
    <row r="3" spans="2:22" ht="18.75">
      <c r="B3" s="2" t="s">
        <v>1</v>
      </c>
      <c r="D3" s="6" t="s">
        <v>2</v>
      </c>
      <c r="E3" s="6"/>
      <c r="H3" s="6"/>
      <c r="K3" s="106" t="s">
        <v>3</v>
      </c>
      <c r="L3" s="106"/>
      <c r="M3" s="106"/>
      <c r="N3" s="106"/>
      <c r="O3" s="106"/>
      <c r="P3" s="106"/>
      <c r="Q3" s="106"/>
      <c r="R3" s="106"/>
      <c r="S3" s="106"/>
      <c r="T3" s="106"/>
      <c r="U3" s="8"/>
      <c r="V3" s="8"/>
    </row>
    <row r="4" spans="1:22" ht="18.75">
      <c r="A4" s="2"/>
      <c r="B4" s="9" t="s">
        <v>4</v>
      </c>
      <c r="D4" s="6" t="s">
        <v>5</v>
      </c>
      <c r="E4" s="6"/>
      <c r="G4" s="6" t="s">
        <v>6</v>
      </c>
      <c r="H4" s="6"/>
      <c r="K4" s="107" t="s">
        <v>7</v>
      </c>
      <c r="L4" s="107"/>
      <c r="M4" s="107"/>
      <c r="N4" s="107"/>
      <c r="O4" s="107"/>
      <c r="P4" s="108" t="s">
        <v>8</v>
      </c>
      <c r="Q4" s="107"/>
      <c r="R4" s="107"/>
      <c r="S4" s="107"/>
      <c r="T4" s="107"/>
      <c r="U4" s="8"/>
      <c r="V4" s="8"/>
    </row>
    <row r="5" spans="1:22" ht="15">
      <c r="A5" s="2"/>
      <c r="B5" s="101" t="s">
        <v>95</v>
      </c>
      <c r="D5" s="10" t="s">
        <v>9</v>
      </c>
      <c r="E5" s="6"/>
      <c r="F5" s="6" t="s">
        <v>10</v>
      </c>
      <c r="G5" s="6" t="s">
        <v>11</v>
      </c>
      <c r="H5" s="6"/>
      <c r="K5" s="109" t="s">
        <v>12</v>
      </c>
      <c r="L5" s="109"/>
      <c r="M5" s="109"/>
      <c r="N5" s="109"/>
      <c r="O5" s="110"/>
      <c r="P5" s="111" t="s">
        <v>13</v>
      </c>
      <c r="Q5" s="112"/>
      <c r="R5" s="112"/>
      <c r="S5" s="112"/>
      <c r="T5" s="112"/>
      <c r="U5" s="8"/>
      <c r="V5" s="8"/>
    </row>
    <row r="6" spans="1:29" s="11" customFormat="1" ht="30.75" customHeight="1" thickBot="1">
      <c r="A6" s="2" t="s">
        <v>14</v>
      </c>
      <c r="C6" s="12" t="s">
        <v>15</v>
      </c>
      <c r="D6" s="13" t="s">
        <v>16</v>
      </c>
      <c r="E6" s="13"/>
      <c r="F6" s="13" t="s">
        <v>16</v>
      </c>
      <c r="G6" s="13" t="s">
        <v>16</v>
      </c>
      <c r="H6" s="13"/>
      <c r="I6" s="13" t="s">
        <v>17</v>
      </c>
      <c r="J6" s="13"/>
      <c r="K6" s="14" t="s">
        <v>18</v>
      </c>
      <c r="L6" s="15" t="s">
        <v>19</v>
      </c>
      <c r="M6" s="14" t="s">
        <v>20</v>
      </c>
      <c r="N6" s="16" t="s">
        <v>21</v>
      </c>
      <c r="O6" s="16" t="s">
        <v>22</v>
      </c>
      <c r="P6" s="17"/>
      <c r="Q6" s="15" t="s">
        <v>19</v>
      </c>
      <c r="R6" s="14" t="s">
        <v>20</v>
      </c>
      <c r="S6" s="16" t="s">
        <v>21</v>
      </c>
      <c r="T6" s="16" t="s">
        <v>22</v>
      </c>
      <c r="U6" s="8"/>
      <c r="V6" s="8"/>
      <c r="W6" s="3"/>
      <c r="X6" s="3"/>
      <c r="Y6" s="3"/>
      <c r="Z6" s="3"/>
      <c r="AA6" s="3"/>
      <c r="AB6" s="3"/>
      <c r="AC6" s="3"/>
    </row>
    <row r="7" spans="2:22" ht="15.75">
      <c r="B7" s="9"/>
      <c r="C7" s="11"/>
      <c r="D7" s="18" t="s">
        <v>23</v>
      </c>
      <c r="I7" s="19">
        <v>-0.13202703510000002</v>
      </c>
      <c r="K7" s="8" t="s">
        <v>24</v>
      </c>
      <c r="L7" s="8"/>
      <c r="M7" s="8"/>
      <c r="N7" s="8"/>
      <c r="O7" s="8"/>
      <c r="P7" s="20" t="s">
        <v>24</v>
      </c>
      <c r="R7" s="8"/>
      <c r="S7" s="8"/>
      <c r="U7" s="8"/>
      <c r="V7" s="8"/>
    </row>
    <row r="8" spans="2:30" ht="15">
      <c r="B8" s="21" t="s">
        <v>25</v>
      </c>
      <c r="C8" s="11"/>
      <c r="I8" s="3" t="s">
        <v>14</v>
      </c>
      <c r="O8" s="8"/>
      <c r="P8" s="22"/>
      <c r="U8" s="8"/>
      <c r="V8" s="8"/>
      <c r="AD8" s="23" t="s">
        <v>14</v>
      </c>
    </row>
    <row r="9" spans="2:36" ht="15.75">
      <c r="B9" s="5" t="s">
        <v>26</v>
      </c>
      <c r="D9" s="3">
        <v>-111174560</v>
      </c>
      <c r="E9" s="24" t="s">
        <v>14</v>
      </c>
      <c r="F9" s="24">
        <f>-4000000-1000000</f>
        <v>-5000000</v>
      </c>
      <c r="G9" s="24">
        <f>F9+D9</f>
        <v>-116174560</v>
      </c>
      <c r="H9" s="24"/>
      <c r="I9" s="24">
        <f>I$7*-G9</f>
        <v>-15338182.71084706</v>
      </c>
      <c r="J9" s="25"/>
      <c r="K9" s="24">
        <f>+I9/5</f>
        <v>-3067636.5421694117</v>
      </c>
      <c r="M9" s="24"/>
      <c r="N9" s="24"/>
      <c r="O9" s="3">
        <f>K9</f>
        <v>-3067636.5421694117</v>
      </c>
      <c r="P9" s="26"/>
      <c r="Q9" s="24"/>
      <c r="R9" s="24"/>
      <c r="S9" s="24"/>
      <c r="U9" s="8"/>
      <c r="V9" s="8"/>
      <c r="AE9" s="3"/>
      <c r="AF9" s="3"/>
      <c r="AG9" s="3"/>
      <c r="AH9" s="3"/>
      <c r="AI9" s="3"/>
      <c r="AJ9" s="3"/>
    </row>
    <row r="10" spans="2:22" ht="15">
      <c r="B10" s="5" t="s">
        <v>27</v>
      </c>
      <c r="G10" s="24"/>
      <c r="H10" s="24"/>
      <c r="I10" s="24">
        <f aca="true" t="shared" si="0" ref="I10:I15">I$7*-G10</f>
        <v>0</v>
      </c>
      <c r="J10" s="24"/>
      <c r="K10" s="24"/>
      <c r="M10" s="24"/>
      <c r="N10" s="24"/>
      <c r="O10" s="27"/>
      <c r="P10" s="26"/>
      <c r="Q10" s="24"/>
      <c r="R10" s="24"/>
      <c r="S10" s="24"/>
      <c r="V10" s="24"/>
    </row>
    <row r="11" spans="2:28" ht="15">
      <c r="B11" s="5" t="s">
        <v>28</v>
      </c>
      <c r="D11" s="3">
        <v>-42140440</v>
      </c>
      <c r="G11" s="24">
        <f aca="true" t="shared" si="1" ref="G11:G19">F11+D11</f>
        <v>-42140440</v>
      </c>
      <c r="H11" s="24"/>
      <c r="I11" s="24">
        <f t="shared" si="0"/>
        <v>-5563677.351009445</v>
      </c>
      <c r="J11" s="24"/>
      <c r="K11" s="24">
        <f>+I11/5</f>
        <v>-1112735.470201889</v>
      </c>
      <c r="L11" s="3">
        <f>+K11-M11</f>
        <v>-1091682.5151056694</v>
      </c>
      <c r="M11" s="24">
        <f>+K11*0.01892</f>
        <v>-21052.95509621974</v>
      </c>
      <c r="N11" s="24"/>
      <c r="O11" s="27"/>
      <c r="P11" s="26"/>
      <c r="Q11" s="24"/>
      <c r="R11" s="24"/>
      <c r="S11" s="24"/>
      <c r="V11" s="24"/>
      <c r="W11" s="24"/>
      <c r="X11" s="24"/>
      <c r="AB11" s="28"/>
    </row>
    <row r="12" spans="2:28" ht="15">
      <c r="B12" s="5" t="s">
        <v>29</v>
      </c>
      <c r="D12" s="3">
        <v>-36664505</v>
      </c>
      <c r="G12" s="24">
        <f t="shared" si="1"/>
        <v>-36664505</v>
      </c>
      <c r="H12" s="24"/>
      <c r="I12" s="24">
        <f t="shared" si="0"/>
        <v>-4840705.888559126</v>
      </c>
      <c r="J12" s="24"/>
      <c r="K12" s="24">
        <f>+I12/5</f>
        <v>-968141.1777118252</v>
      </c>
      <c r="L12" s="3">
        <f>+K12</f>
        <v>-968141.1777118252</v>
      </c>
      <c r="M12" s="24"/>
      <c r="N12" s="24"/>
      <c r="O12" s="27"/>
      <c r="P12" s="26"/>
      <c r="Q12" s="24"/>
      <c r="R12" s="24"/>
      <c r="S12" s="24"/>
      <c r="V12" s="24"/>
      <c r="W12" s="24"/>
      <c r="X12" s="24"/>
      <c r="AB12" s="28"/>
    </row>
    <row r="13" spans="2:28" ht="15">
      <c r="B13" s="5" t="s">
        <v>30</v>
      </c>
      <c r="D13" s="3">
        <v>-7102849</v>
      </c>
      <c r="G13" s="24">
        <f t="shared" si="1"/>
        <v>-7102849</v>
      </c>
      <c r="H13" s="24"/>
      <c r="I13" s="24">
        <f t="shared" si="0"/>
        <v>-937768.0942330001</v>
      </c>
      <c r="J13" s="24"/>
      <c r="K13" s="24">
        <f>+I13/5</f>
        <v>-187553.6188466</v>
      </c>
      <c r="L13" s="3">
        <f>K13</f>
        <v>-187553.6188466</v>
      </c>
      <c r="M13" s="24"/>
      <c r="N13" s="24"/>
      <c r="O13" s="27"/>
      <c r="P13" s="26"/>
      <c r="Q13" s="24"/>
      <c r="R13" s="24"/>
      <c r="S13" s="24"/>
      <c r="V13" s="24"/>
      <c r="W13" s="24"/>
      <c r="X13" s="24"/>
      <c r="AA13" s="28"/>
      <c r="AB13" s="28"/>
    </row>
    <row r="14" spans="1:36" s="3" customFormat="1" ht="15">
      <c r="A14" s="1"/>
      <c r="B14" s="5" t="s">
        <v>31</v>
      </c>
      <c r="C14" s="1"/>
      <c r="D14" s="3">
        <f>3784338-16936896+5726962+17090343</f>
        <v>9664747</v>
      </c>
      <c r="F14" s="3">
        <f>-1892168-82136</f>
        <v>-1974304</v>
      </c>
      <c r="G14" s="24">
        <f t="shared" si="1"/>
        <v>7690443</v>
      </c>
      <c r="H14" s="24"/>
      <c r="I14" s="24">
        <f t="shared" si="0"/>
        <v>1015346.3878955495</v>
      </c>
      <c r="J14" s="24"/>
      <c r="K14" s="24">
        <f>+I14/5</f>
        <v>203069.2775791099</v>
      </c>
      <c r="M14" s="24"/>
      <c r="N14" s="24"/>
      <c r="O14" s="3">
        <f>+K14</f>
        <v>203069.2775791099</v>
      </c>
      <c r="P14" s="26"/>
      <c r="Q14" s="24"/>
      <c r="R14" s="24"/>
      <c r="S14" s="24"/>
      <c r="V14" s="24"/>
      <c r="W14" s="24"/>
      <c r="X14" s="24"/>
      <c r="AA14" s="28"/>
      <c r="AB14" s="28"/>
      <c r="AE14" s="5"/>
      <c r="AF14" s="5"/>
      <c r="AG14" s="5"/>
      <c r="AH14" s="5"/>
      <c r="AI14" s="5"/>
      <c r="AJ14" s="5"/>
    </row>
    <row r="15" spans="1:36" s="3" customFormat="1" ht="15">
      <c r="A15" s="1"/>
      <c r="B15" s="5" t="s">
        <v>32</v>
      </c>
      <c r="C15" s="1"/>
      <c r="D15" s="3">
        <f>-74058625+76243047</f>
        <v>2184422</v>
      </c>
      <c r="F15" s="3">
        <f>-1967775+1974304</f>
        <v>6529</v>
      </c>
      <c r="G15" s="24">
        <f t="shared" si="1"/>
        <v>2190951</v>
      </c>
      <c r="H15" s="24"/>
      <c r="I15" s="24">
        <f t="shared" si="0"/>
        <v>289264.76457938016</v>
      </c>
      <c r="J15" s="24"/>
      <c r="K15" s="24">
        <f>+I15/5</f>
        <v>57852.952915876034</v>
      </c>
      <c r="M15" s="24"/>
      <c r="N15" s="24"/>
      <c r="O15" s="29">
        <f>+K15</f>
        <v>57852.952915876034</v>
      </c>
      <c r="P15" s="26"/>
      <c r="Q15" s="24"/>
      <c r="R15" s="24"/>
      <c r="S15" s="24"/>
      <c r="V15" s="24"/>
      <c r="W15" s="24"/>
      <c r="X15" s="24"/>
      <c r="AA15" s="28"/>
      <c r="AB15" s="28"/>
      <c r="AE15" s="5"/>
      <c r="AF15" s="5"/>
      <c r="AG15" s="5"/>
      <c r="AH15" s="5"/>
      <c r="AI15" s="5"/>
      <c r="AJ15" s="5"/>
    </row>
    <row r="16" spans="1:36" s="3" customFormat="1" ht="15">
      <c r="A16" s="1"/>
      <c r="B16" s="5"/>
      <c r="C16" s="1"/>
      <c r="D16" s="30">
        <f>SUM(D11:D15)</f>
        <v>-74058625</v>
      </c>
      <c r="F16" s="30">
        <f>SUM(F11:F15)</f>
        <v>-1967775</v>
      </c>
      <c r="G16" s="30">
        <f>SUM(G11:G15)</f>
        <v>-76026400</v>
      </c>
      <c r="H16" s="31"/>
      <c r="I16" s="30">
        <f>SUM(I11:I15)</f>
        <v>-10037540.181326644</v>
      </c>
      <c r="J16" s="24"/>
      <c r="K16" s="24"/>
      <c r="O16" s="8"/>
      <c r="P16" s="26"/>
      <c r="Q16" s="24"/>
      <c r="R16" s="24"/>
      <c r="S16" s="24"/>
      <c r="V16" s="24"/>
      <c r="W16" s="24"/>
      <c r="X16" s="24"/>
      <c r="AA16" s="28"/>
      <c r="AB16" s="28"/>
      <c r="AE16" s="5"/>
      <c r="AF16" s="5"/>
      <c r="AG16" s="5"/>
      <c r="AH16" s="5"/>
      <c r="AI16" s="5"/>
      <c r="AJ16" s="5"/>
    </row>
    <row r="17" spans="1:36" s="3" customFormat="1" ht="15">
      <c r="A17" s="1"/>
      <c r="B17" s="5" t="s">
        <v>33</v>
      </c>
      <c r="C17" s="1"/>
      <c r="D17" s="3">
        <v>-10173408</v>
      </c>
      <c r="G17" s="24">
        <f t="shared" si="1"/>
        <v>-10173408</v>
      </c>
      <c r="H17" s="24"/>
      <c r="I17" s="24">
        <f>-G17*D$21</f>
        <v>-1343164.895102621</v>
      </c>
      <c r="J17" s="24"/>
      <c r="K17" s="24">
        <f>+I17/5</f>
        <v>-268632.9790205242</v>
      </c>
      <c r="M17" s="24"/>
      <c r="N17" s="3">
        <f>+K17</f>
        <v>-268632.9790205242</v>
      </c>
      <c r="O17" s="27"/>
      <c r="P17" s="26"/>
      <c r="Q17" s="24"/>
      <c r="R17" s="24"/>
      <c r="S17" s="24"/>
      <c r="V17" s="24"/>
      <c r="W17" s="24"/>
      <c r="X17" s="24"/>
      <c r="AA17" s="28"/>
      <c r="AB17" s="28"/>
      <c r="AE17" s="5"/>
      <c r="AF17" s="5"/>
      <c r="AG17" s="5"/>
      <c r="AH17" s="5"/>
      <c r="AI17" s="5"/>
      <c r="AJ17" s="5"/>
    </row>
    <row r="18" spans="1:36" s="3" customFormat="1" ht="15">
      <c r="A18" s="1"/>
      <c r="B18" s="5" t="s">
        <v>34</v>
      </c>
      <c r="C18" s="1"/>
      <c r="D18" s="3">
        <v>-83119670</v>
      </c>
      <c r="E18" s="32" t="s">
        <v>14</v>
      </c>
      <c r="F18" s="24"/>
      <c r="G18" s="24">
        <f t="shared" si="1"/>
        <v>-83119670</v>
      </c>
      <c r="H18" s="24"/>
      <c r="I18" s="24">
        <f>-G18*D$21</f>
        <v>-10974043.588590419</v>
      </c>
      <c r="J18" s="24"/>
      <c r="K18" s="24">
        <f>+I18/5</f>
        <v>-2194808.717718084</v>
      </c>
      <c r="L18" s="24">
        <f>+K18</f>
        <v>-2194808.717718084</v>
      </c>
      <c r="M18" s="24"/>
      <c r="O18" s="27"/>
      <c r="P18" s="26"/>
      <c r="Q18" s="24"/>
      <c r="R18" s="24"/>
      <c r="S18" s="24"/>
      <c r="V18" s="24"/>
      <c r="W18" s="24"/>
      <c r="X18" s="24"/>
      <c r="AA18" s="28"/>
      <c r="AB18" s="28" t="s">
        <v>14</v>
      </c>
      <c r="AE18" s="5"/>
      <c r="AF18" s="5"/>
      <c r="AG18" s="5"/>
      <c r="AH18" s="5"/>
      <c r="AI18" s="5"/>
      <c r="AJ18" s="5"/>
    </row>
    <row r="19" spans="1:36" s="3" customFormat="1" ht="15">
      <c r="A19" s="1"/>
      <c r="B19" s="33" t="s">
        <v>35</v>
      </c>
      <c r="C19" s="1"/>
      <c r="D19" s="34">
        <v>1987470</v>
      </c>
      <c r="E19" s="35"/>
      <c r="F19" s="34"/>
      <c r="G19" s="36">
        <f t="shared" si="1"/>
        <v>1987470</v>
      </c>
      <c r="H19" s="37"/>
      <c r="I19" s="37">
        <f>-G19*D$21</f>
        <v>262399.77145019703</v>
      </c>
      <c r="J19" s="37"/>
      <c r="K19" s="24">
        <f>+I19/5</f>
        <v>52479.95429003941</v>
      </c>
      <c r="L19" s="3">
        <f>+K19</f>
        <v>52479.95429003941</v>
      </c>
      <c r="M19" s="24"/>
      <c r="N19" s="24"/>
      <c r="O19" s="27"/>
      <c r="P19" s="26"/>
      <c r="Q19" s="24"/>
      <c r="R19" s="24"/>
      <c r="S19" s="24"/>
      <c r="V19" s="24"/>
      <c r="W19" s="24"/>
      <c r="X19" s="24"/>
      <c r="Z19" s="28" t="s">
        <v>14</v>
      </c>
      <c r="AA19" s="28"/>
      <c r="AB19" s="28"/>
      <c r="AE19" s="5"/>
      <c r="AF19" s="5"/>
      <c r="AG19" s="5"/>
      <c r="AH19" s="5"/>
      <c r="AI19" s="5"/>
      <c r="AJ19" s="5"/>
    </row>
    <row r="20" spans="1:36" s="3" customFormat="1" ht="15">
      <c r="A20" s="1"/>
      <c r="B20" s="33" t="s">
        <v>36</v>
      </c>
      <c r="C20" s="1"/>
      <c r="D20" s="35">
        <f>SUM(D17:D19)+D16+D9</f>
        <v>-276538793</v>
      </c>
      <c r="E20" s="35"/>
      <c r="F20" s="35">
        <f>SUM(F17:F19)+F16+F9</f>
        <v>-6967775</v>
      </c>
      <c r="G20" s="35">
        <f>SUM(G17:G19)+G16+G9</f>
        <v>-283506568</v>
      </c>
      <c r="H20" s="35">
        <f>SUM(H17:H19)+H16+H9</f>
        <v>0</v>
      </c>
      <c r="I20" s="35"/>
      <c r="J20" s="35"/>
      <c r="K20" s="24"/>
      <c r="M20" s="24"/>
      <c r="N20" s="24"/>
      <c r="O20" s="38"/>
      <c r="P20" s="26"/>
      <c r="Q20" s="24"/>
      <c r="R20" s="24"/>
      <c r="S20" s="24"/>
      <c r="V20" s="24"/>
      <c r="W20" s="24"/>
      <c r="X20" s="24"/>
      <c r="Z20" s="24"/>
      <c r="AA20" s="28"/>
      <c r="AB20" s="28"/>
      <c r="AE20" s="5"/>
      <c r="AF20" s="5"/>
      <c r="AG20" s="5"/>
      <c r="AH20" s="5"/>
      <c r="AI20" s="5"/>
      <c r="AJ20" s="5"/>
    </row>
    <row r="21" spans="1:36" s="3" customFormat="1" ht="15">
      <c r="A21" s="1"/>
      <c r="B21" s="33" t="s">
        <v>37</v>
      </c>
      <c r="C21" s="1"/>
      <c r="D21" s="39">
        <f>-(0.38759091-0.2555638749)</f>
        <v>-0.13202703510000002</v>
      </c>
      <c r="E21" s="35"/>
      <c r="F21" s="39">
        <f>-(0.38759091-0.2555638749)</f>
        <v>-0.13202703510000002</v>
      </c>
      <c r="G21" s="39">
        <f>-(0.38759091-0.2555638749)</f>
        <v>-0.13202703510000002</v>
      </c>
      <c r="H21" s="39"/>
      <c r="I21" s="35"/>
      <c r="J21" s="35"/>
      <c r="K21" s="35"/>
      <c r="M21" s="35"/>
      <c r="N21" s="35"/>
      <c r="O21" s="10"/>
      <c r="P21" s="40"/>
      <c r="Q21" s="24"/>
      <c r="R21" s="24"/>
      <c r="S21" s="38"/>
      <c r="V21" s="35"/>
      <c r="W21" s="35"/>
      <c r="X21" s="35"/>
      <c r="Z21" s="35"/>
      <c r="AA21" s="28"/>
      <c r="AB21" s="28"/>
      <c r="AE21" s="5"/>
      <c r="AF21" s="5"/>
      <c r="AG21" s="5"/>
      <c r="AH21" s="5"/>
      <c r="AI21" s="5"/>
      <c r="AJ21" s="5"/>
    </row>
    <row r="22" spans="1:36" s="3" customFormat="1" ht="15.75" thickBot="1">
      <c r="A22" s="1"/>
      <c r="B22" s="41" t="s">
        <v>38</v>
      </c>
      <c r="C22" s="1"/>
      <c r="D22" s="42">
        <f>D20*D21</f>
        <v>36510596.92992264</v>
      </c>
      <c r="E22" s="43" t="s">
        <v>39</v>
      </c>
      <c r="F22" s="42">
        <f>F20*F21</f>
        <v>919934.6744939027</v>
      </c>
      <c r="G22" s="42">
        <f>G20*G21</f>
        <v>37430531.60441654</v>
      </c>
      <c r="H22" s="35"/>
      <c r="I22" s="44">
        <f>SUM(I17:I19)+I16+I9</f>
        <v>-37430531.60441655</v>
      </c>
      <c r="J22" s="35"/>
      <c r="K22" s="35"/>
      <c r="M22" s="35"/>
      <c r="N22" s="35"/>
      <c r="O22" s="10"/>
      <c r="P22" s="40"/>
      <c r="Q22" s="24"/>
      <c r="R22" s="24"/>
      <c r="S22" s="38"/>
      <c r="V22" s="35"/>
      <c r="W22" s="35"/>
      <c r="X22" s="35"/>
      <c r="Z22" s="35"/>
      <c r="AA22" s="28"/>
      <c r="AE22" s="5"/>
      <c r="AF22" s="5"/>
      <c r="AG22" s="5"/>
      <c r="AH22" s="5"/>
      <c r="AI22" s="5"/>
      <c r="AJ22" s="5"/>
    </row>
    <row r="23" spans="1:36" s="3" customFormat="1" ht="15.75" thickTop="1">
      <c r="A23" s="1"/>
      <c r="B23" s="33"/>
      <c r="C23" s="1"/>
      <c r="D23" s="10" t="str">
        <f>IF(D22&gt;0,"ADIT Benefit","ADIT Incr")</f>
        <v>ADIT Benefit</v>
      </c>
      <c r="E23" s="35"/>
      <c r="F23" s="35"/>
      <c r="G23" s="35"/>
      <c r="H23" s="35"/>
      <c r="I23" s="45" t="s">
        <v>40</v>
      </c>
      <c r="J23" s="45"/>
      <c r="K23" s="35"/>
      <c r="M23" s="35"/>
      <c r="N23" s="35"/>
      <c r="O23" s="10"/>
      <c r="P23" s="46"/>
      <c r="Q23" s="24"/>
      <c r="R23" s="24"/>
      <c r="S23" s="38"/>
      <c r="V23" s="45"/>
      <c r="W23" s="45"/>
      <c r="X23" s="45"/>
      <c r="Z23" s="45"/>
      <c r="AA23" s="28"/>
      <c r="AE23" s="5"/>
      <c r="AF23" s="5"/>
      <c r="AG23" s="5"/>
      <c r="AH23" s="5"/>
      <c r="AI23" s="5"/>
      <c r="AJ23" s="5"/>
    </row>
    <row r="24" spans="1:36" s="3" customFormat="1" ht="15">
      <c r="A24" s="1"/>
      <c r="B24" s="33"/>
      <c r="C24" s="1"/>
      <c r="D24" s="45"/>
      <c r="E24" s="35"/>
      <c r="F24" s="35"/>
      <c r="G24" s="35"/>
      <c r="H24" s="35"/>
      <c r="I24" s="35"/>
      <c r="J24" s="35"/>
      <c r="K24" s="35"/>
      <c r="M24" s="35"/>
      <c r="N24" s="35"/>
      <c r="O24" s="10"/>
      <c r="P24" s="40"/>
      <c r="Q24" s="24"/>
      <c r="R24" s="24"/>
      <c r="S24" s="38"/>
      <c r="V24" s="35"/>
      <c r="W24" s="35"/>
      <c r="X24" s="35"/>
      <c r="Z24" s="35"/>
      <c r="AA24" s="28"/>
      <c r="AE24" s="5"/>
      <c r="AF24" s="5"/>
      <c r="AG24" s="5"/>
      <c r="AH24" s="5"/>
      <c r="AI24" s="5"/>
      <c r="AJ24" s="5"/>
    </row>
    <row r="25" spans="1:36" s="3" customFormat="1" ht="15">
      <c r="A25" s="1"/>
      <c r="B25" s="47" t="s">
        <v>41</v>
      </c>
      <c r="C25" s="1"/>
      <c r="D25" s="35"/>
      <c r="E25" s="35"/>
      <c r="F25" s="35"/>
      <c r="G25" s="35"/>
      <c r="H25" s="35"/>
      <c r="I25" s="35"/>
      <c r="J25" s="35"/>
      <c r="K25" s="35"/>
      <c r="M25" s="35"/>
      <c r="N25" s="35"/>
      <c r="O25" s="10"/>
      <c r="P25" s="40"/>
      <c r="Q25" s="24"/>
      <c r="R25" s="24"/>
      <c r="S25" s="38"/>
      <c r="V25" s="35"/>
      <c r="W25" s="35"/>
      <c r="X25" s="35"/>
      <c r="Z25" s="35"/>
      <c r="AA25" s="28"/>
      <c r="AE25" s="5"/>
      <c r="AF25" s="5"/>
      <c r="AG25" s="5"/>
      <c r="AH25" s="5"/>
      <c r="AI25" s="5"/>
      <c r="AJ25" s="5"/>
    </row>
    <row r="26" spans="1:36" s="3" customFormat="1" ht="15">
      <c r="A26" s="1"/>
      <c r="B26" s="33" t="s">
        <v>42</v>
      </c>
      <c r="C26" s="1"/>
      <c r="D26" s="35">
        <f>76646709-1538915</f>
        <v>75107794</v>
      </c>
      <c r="E26" s="35" t="s">
        <v>14</v>
      </c>
      <c r="F26" s="35">
        <v>-1949</v>
      </c>
      <c r="G26" s="37">
        <f aca="true" t="shared" si="2" ref="G26:G33">F26+D26</f>
        <v>75105845</v>
      </c>
      <c r="H26" s="35"/>
      <c r="I26" s="37">
        <f aca="true" t="shared" si="3" ref="I26:I33">-G26*D$21</f>
        <v>9916002.034030162</v>
      </c>
      <c r="J26" s="48"/>
      <c r="K26" s="37"/>
      <c r="M26" s="37"/>
      <c r="N26" s="37"/>
      <c r="O26" s="49"/>
      <c r="P26" s="50">
        <f aca="true" t="shared" si="4" ref="P26:P33">+I26/5</f>
        <v>1983200.4068060324</v>
      </c>
      <c r="Q26" s="8">
        <f>+P26</f>
        <v>1983200.4068060324</v>
      </c>
      <c r="R26" s="37"/>
      <c r="T26" s="28"/>
      <c r="AA26" s="28"/>
      <c r="AE26" s="5"/>
      <c r="AF26" s="5"/>
      <c r="AG26" s="5"/>
      <c r="AH26" s="5"/>
      <c r="AI26" s="5"/>
      <c r="AJ26" s="5"/>
    </row>
    <row r="27" spans="1:36" s="3" customFormat="1" ht="15">
      <c r="A27" s="1"/>
      <c r="B27" s="33" t="s">
        <v>43</v>
      </c>
      <c r="C27" s="1"/>
      <c r="D27" s="35">
        <v>68251485</v>
      </c>
      <c r="E27" s="37" t="s">
        <v>14</v>
      </c>
      <c r="F27" s="37">
        <f>724817-599784</f>
        <v>125033</v>
      </c>
      <c r="G27" s="37">
        <f t="shared" si="2"/>
        <v>68376518</v>
      </c>
      <c r="H27" s="37"/>
      <c r="I27" s="37">
        <f>-G27*D$21</f>
        <v>9027548.942001784</v>
      </c>
      <c r="J27" s="48"/>
      <c r="K27" s="37"/>
      <c r="M27" s="37"/>
      <c r="N27" s="37"/>
      <c r="O27" s="49"/>
      <c r="P27" s="50">
        <f t="shared" si="4"/>
        <v>1805509.788400357</v>
      </c>
      <c r="Q27" s="24"/>
      <c r="R27" s="24"/>
      <c r="S27" s="49"/>
      <c r="T27" s="37">
        <f>+P27</f>
        <v>1805509.788400357</v>
      </c>
      <c r="U27" s="37"/>
      <c r="X27" s="37"/>
      <c r="Z27" s="37"/>
      <c r="AA27" s="28"/>
      <c r="AE27" s="5"/>
      <c r="AF27" s="5"/>
      <c r="AG27" s="5"/>
      <c r="AH27" s="5"/>
      <c r="AI27" s="5"/>
      <c r="AJ27" s="5"/>
    </row>
    <row r="28" spans="1:36" s="3" customFormat="1" ht="15">
      <c r="A28" s="1"/>
      <c r="B28" s="33" t="s">
        <v>44</v>
      </c>
      <c r="C28" s="1"/>
      <c r="D28" s="35">
        <v>5628709</v>
      </c>
      <c r="E28" s="35"/>
      <c r="F28" s="35"/>
      <c r="G28" s="37">
        <f t="shared" si="2"/>
        <v>5628709</v>
      </c>
      <c r="H28" s="35"/>
      <c r="I28" s="37">
        <f t="shared" si="3"/>
        <v>743141.760710686</v>
      </c>
      <c r="J28" s="48"/>
      <c r="K28" s="37"/>
      <c r="M28" s="37"/>
      <c r="N28" s="37"/>
      <c r="O28" s="49"/>
      <c r="P28" s="50">
        <f t="shared" si="4"/>
        <v>148628.35214213718</v>
      </c>
      <c r="Q28" s="24"/>
      <c r="R28" s="24"/>
      <c r="S28" s="49"/>
      <c r="T28" s="37">
        <f>+P28</f>
        <v>148628.35214213718</v>
      </c>
      <c r="U28" s="37"/>
      <c r="X28" s="37"/>
      <c r="Z28" s="37"/>
      <c r="AA28" s="28"/>
      <c r="AE28" s="5"/>
      <c r="AF28" s="5"/>
      <c r="AG28" s="5"/>
      <c r="AH28" s="5"/>
      <c r="AI28" s="5"/>
      <c r="AJ28" s="5"/>
    </row>
    <row r="29" spans="1:36" s="3" customFormat="1" ht="15">
      <c r="A29" s="1"/>
      <c r="B29" s="33" t="s">
        <v>45</v>
      </c>
      <c r="C29" s="1"/>
      <c r="D29" s="35">
        <v>2464335</v>
      </c>
      <c r="E29" s="35"/>
      <c r="F29" s="35"/>
      <c r="G29" s="37">
        <f t="shared" si="2"/>
        <v>2464335</v>
      </c>
      <c r="H29" s="35"/>
      <c r="I29" s="37">
        <f t="shared" si="3"/>
        <v>325358.84354315855</v>
      </c>
      <c r="J29" s="48"/>
      <c r="K29" s="37"/>
      <c r="M29" s="37"/>
      <c r="N29" s="37"/>
      <c r="O29" s="49"/>
      <c r="P29" s="50">
        <f t="shared" si="4"/>
        <v>65071.76870863171</v>
      </c>
      <c r="Q29" s="24"/>
      <c r="R29" s="24"/>
      <c r="S29" s="49"/>
      <c r="T29" s="37">
        <f>+P29</f>
        <v>65071.76870863171</v>
      </c>
      <c r="U29" s="37"/>
      <c r="X29" s="37"/>
      <c r="Z29" s="37"/>
      <c r="AA29" s="28"/>
      <c r="AE29" s="5"/>
      <c r="AF29" s="5"/>
      <c r="AG29" s="5"/>
      <c r="AH29" s="5"/>
      <c r="AI29" s="5"/>
      <c r="AJ29" s="5"/>
    </row>
    <row r="30" spans="1:36" s="3" customFormat="1" ht="15">
      <c r="A30" s="1"/>
      <c r="B30" s="33" t="s">
        <v>46</v>
      </c>
      <c r="C30" s="1"/>
      <c r="D30" s="35">
        <f>2010000+418434+9896953</f>
        <v>12325387</v>
      </c>
      <c r="E30" s="35" t="s">
        <v>47</v>
      </c>
      <c r="F30" s="35">
        <f>-21410+85000-1591</f>
        <v>61999</v>
      </c>
      <c r="G30" s="37">
        <f t="shared" si="2"/>
        <v>12387386</v>
      </c>
      <c r="H30" s="35"/>
      <c r="I30" s="37">
        <f t="shared" si="3"/>
        <v>1635469.8462192488</v>
      </c>
      <c r="J30" s="37"/>
      <c r="K30" s="37"/>
      <c r="M30" s="37"/>
      <c r="N30" s="37"/>
      <c r="O30" s="49"/>
      <c r="P30" s="50">
        <f t="shared" si="4"/>
        <v>327093.96924384974</v>
      </c>
      <c r="Q30" s="24">
        <f>+P30</f>
        <v>327093.96924384974</v>
      </c>
      <c r="R30" s="37"/>
      <c r="S30" s="37"/>
      <c r="T30" s="37"/>
      <c r="X30" s="37"/>
      <c r="Z30" s="37"/>
      <c r="AA30" s="28"/>
      <c r="AE30" s="5"/>
      <c r="AF30" s="5"/>
      <c r="AG30" s="5"/>
      <c r="AH30" s="5"/>
      <c r="AI30" s="5"/>
      <c r="AJ30" s="5"/>
    </row>
    <row r="31" spans="2:27" ht="15">
      <c r="B31" s="33" t="s">
        <v>48</v>
      </c>
      <c r="D31" s="35">
        <v>10187398</v>
      </c>
      <c r="E31" s="35" t="s">
        <v>14</v>
      </c>
      <c r="F31" s="35">
        <v>1512491</v>
      </c>
      <c r="G31" s="37">
        <f t="shared" si="2"/>
        <v>11699889</v>
      </c>
      <c r="H31" s="35"/>
      <c r="I31" s="37">
        <f t="shared" si="3"/>
        <v>1544701.655669104</v>
      </c>
      <c r="J31" s="37"/>
      <c r="K31" s="37"/>
      <c r="M31" s="37"/>
      <c r="N31" s="37"/>
      <c r="O31" s="49"/>
      <c r="P31" s="50">
        <f t="shared" si="4"/>
        <v>308940.3311338208</v>
      </c>
      <c r="Q31" s="24">
        <f>+P31</f>
        <v>308940.3311338208</v>
      </c>
      <c r="R31" s="37"/>
      <c r="S31" s="37"/>
      <c r="T31" s="37"/>
      <c r="X31" s="37"/>
      <c r="Z31" s="37"/>
      <c r="AA31" s="28"/>
    </row>
    <row r="32" spans="2:27" ht="15">
      <c r="B32" s="33" t="s">
        <v>49</v>
      </c>
      <c r="D32" s="35">
        <f>8802220-4076281-519624+4238607</f>
        <v>8444922</v>
      </c>
      <c r="E32" s="35" t="s">
        <v>50</v>
      </c>
      <c r="F32" s="35"/>
      <c r="G32" s="37">
        <f t="shared" si="2"/>
        <v>8444922</v>
      </c>
      <c r="H32" s="35"/>
      <c r="I32" s="37">
        <f t="shared" si="3"/>
        <v>1114958.0133107624</v>
      </c>
      <c r="J32" s="37"/>
      <c r="K32" s="37"/>
      <c r="M32" s="37"/>
      <c r="N32" s="37"/>
      <c r="O32" s="49"/>
      <c r="P32" s="50">
        <f t="shared" si="4"/>
        <v>222991.60266215247</v>
      </c>
      <c r="Q32" s="24">
        <f>+P32</f>
        <v>222991.60266215247</v>
      </c>
      <c r="R32" s="37"/>
      <c r="X32" s="37"/>
      <c r="Z32" s="37"/>
      <c r="AA32" s="28"/>
    </row>
    <row r="33" spans="2:28" ht="15">
      <c r="B33" s="33" t="s">
        <v>51</v>
      </c>
      <c r="D33" s="35">
        <v>1511280</v>
      </c>
      <c r="E33" s="35"/>
      <c r="F33" s="35"/>
      <c r="G33" s="37">
        <f t="shared" si="2"/>
        <v>1511280</v>
      </c>
      <c r="H33" s="35"/>
      <c r="I33" s="37">
        <f t="shared" si="3"/>
        <v>199529.81760592802</v>
      </c>
      <c r="J33" s="37"/>
      <c r="K33" s="37"/>
      <c r="M33" s="37"/>
      <c r="N33" s="37"/>
      <c r="O33" s="49"/>
      <c r="P33" s="50">
        <f t="shared" si="4"/>
        <v>39905.96352118561</v>
      </c>
      <c r="Q33" s="24">
        <f>+P33</f>
        <v>39905.96352118561</v>
      </c>
      <c r="R33" s="37"/>
      <c r="S33" s="37"/>
      <c r="T33" s="37"/>
      <c r="W33" s="37"/>
      <c r="X33" s="37"/>
      <c r="Z33" s="37"/>
      <c r="AA33" s="28"/>
      <c r="AB33" s="28"/>
    </row>
    <row r="34" spans="2:28" ht="15">
      <c r="B34" s="33" t="s">
        <v>36</v>
      </c>
      <c r="C34" s="51"/>
      <c r="D34" s="52">
        <f>SUM(D26:D33)</f>
        <v>183921310</v>
      </c>
      <c r="E34" s="35"/>
      <c r="F34" s="52">
        <f>SUM(F26:F33)</f>
        <v>1697574</v>
      </c>
      <c r="G34" s="52">
        <f>SUM(G26:G33)</f>
        <v>185618884</v>
      </c>
      <c r="H34" s="35"/>
      <c r="I34" s="35"/>
      <c r="J34" s="35"/>
      <c r="K34" s="35"/>
      <c r="M34" s="35"/>
      <c r="N34" s="35"/>
      <c r="O34" s="10"/>
      <c r="P34" s="40"/>
      <c r="Q34" s="37"/>
      <c r="R34" s="37"/>
      <c r="S34" s="27"/>
      <c r="T34" s="53"/>
      <c r="V34" s="35"/>
      <c r="W34" s="35"/>
      <c r="X34" s="37"/>
      <c r="Z34" s="37"/>
      <c r="AA34" s="28"/>
      <c r="AB34" s="28"/>
    </row>
    <row r="35" spans="2:28" ht="15">
      <c r="B35" s="33" t="s">
        <v>37</v>
      </c>
      <c r="C35" s="51"/>
      <c r="D35" s="39">
        <f>-(0.38759091-0.2555638749)</f>
        <v>-0.13202703510000002</v>
      </c>
      <c r="E35" s="35"/>
      <c r="F35" s="39">
        <f>-(0.38759091-0.2555638749)</f>
        <v>-0.13202703510000002</v>
      </c>
      <c r="G35" s="39">
        <f>-(0.38759091-0.2555638749)</f>
        <v>-0.13202703510000002</v>
      </c>
      <c r="H35" s="35"/>
      <c r="I35" s="35"/>
      <c r="J35" s="35"/>
      <c r="K35" s="35"/>
      <c r="M35" s="35"/>
      <c r="N35" s="35"/>
      <c r="O35" s="10"/>
      <c r="P35" s="40"/>
      <c r="Q35" s="24"/>
      <c r="R35" s="24"/>
      <c r="S35" s="24"/>
      <c r="T35" s="35"/>
      <c r="V35" s="35"/>
      <c r="W35" s="35"/>
      <c r="X35" s="37"/>
      <c r="Z35" s="37"/>
      <c r="AA35" s="28"/>
      <c r="AB35" s="54"/>
    </row>
    <row r="36" spans="2:28" ht="15.75" thickBot="1">
      <c r="B36" s="41" t="s">
        <v>52</v>
      </c>
      <c r="C36" s="43" t="s">
        <v>53</v>
      </c>
      <c r="D36" s="42">
        <f>D34*D35</f>
        <v>-24282585.251007985</v>
      </c>
      <c r="E36" s="35"/>
      <c r="F36" s="42">
        <f>F34*F35</f>
        <v>-224125.66208284744</v>
      </c>
      <c r="G36" s="42">
        <f>G34*G35</f>
        <v>-24506710.913090833</v>
      </c>
      <c r="H36" s="35"/>
      <c r="I36" s="102">
        <f>SUM(I26:I33)</f>
        <v>24506710.913090833</v>
      </c>
      <c r="J36" s="35"/>
      <c r="K36" s="35"/>
      <c r="M36" s="35"/>
      <c r="N36" s="35"/>
      <c r="O36" s="10"/>
      <c r="P36" s="40"/>
      <c r="Q36" s="24"/>
      <c r="R36" s="24"/>
      <c r="S36" s="24"/>
      <c r="T36" s="35"/>
      <c r="V36" s="35"/>
      <c r="W36" s="35"/>
      <c r="X36" s="35"/>
      <c r="Z36" s="37"/>
      <c r="AA36" s="28"/>
      <c r="AB36" s="54"/>
    </row>
    <row r="37" spans="2:30" ht="15.75" thickTop="1">
      <c r="B37" s="33" t="s">
        <v>14</v>
      </c>
      <c r="C37" s="51"/>
      <c r="D37" s="10" t="str">
        <f>IF(D36&gt;0,"ADIT Benefit","ADIT Incr")</f>
        <v>ADIT Incr</v>
      </c>
      <c r="E37" s="55"/>
      <c r="F37" s="10" t="str">
        <f>IF(F36&gt;0,"ADIT Benefit","ADIT Incr")</f>
        <v>ADIT Incr</v>
      </c>
      <c r="G37" s="10" t="str">
        <f>IF(G36&gt;0,"ADIT Benefit","ADIT Incr")</f>
        <v>ADIT Incr</v>
      </c>
      <c r="H37" s="55"/>
      <c r="I37" s="43" t="s">
        <v>54</v>
      </c>
      <c r="J37" s="45"/>
      <c r="K37" s="45"/>
      <c r="M37" s="45"/>
      <c r="N37" s="45"/>
      <c r="O37" s="45"/>
      <c r="P37" s="46"/>
      <c r="Q37" s="24"/>
      <c r="R37" s="24"/>
      <c r="S37" s="24"/>
      <c r="T37" s="45"/>
      <c r="V37" s="45"/>
      <c r="W37" s="45"/>
      <c r="X37" s="45"/>
      <c r="Z37" s="37"/>
      <c r="AA37" s="28"/>
      <c r="AD37" s="56"/>
    </row>
    <row r="38" spans="2:30" ht="15">
      <c r="B38" s="33"/>
      <c r="C38" s="51"/>
      <c r="D38" s="33"/>
      <c r="E38" s="55"/>
      <c r="F38" s="55"/>
      <c r="G38" s="55"/>
      <c r="H38" s="55"/>
      <c r="I38" s="55"/>
      <c r="J38" s="55"/>
      <c r="K38" s="55"/>
      <c r="M38" s="55"/>
      <c r="N38" s="55"/>
      <c r="O38" s="45"/>
      <c r="P38" s="57"/>
      <c r="Q38" s="24"/>
      <c r="R38" s="24"/>
      <c r="S38" s="55"/>
      <c r="T38" s="55"/>
      <c r="V38" s="55"/>
      <c r="W38" s="55"/>
      <c r="X38" s="55"/>
      <c r="Z38" s="37"/>
      <c r="AA38" s="28"/>
      <c r="AB38" s="58"/>
      <c r="AD38" s="58"/>
    </row>
    <row r="39" spans="2:30" ht="15">
      <c r="B39" s="33"/>
      <c r="C39" s="51"/>
      <c r="D39" s="35"/>
      <c r="E39" s="35"/>
      <c r="F39" s="35"/>
      <c r="G39" s="35"/>
      <c r="H39" s="35"/>
      <c r="I39" s="35"/>
      <c r="J39" s="35"/>
      <c r="K39" s="35"/>
      <c r="M39" s="35"/>
      <c r="N39" s="35"/>
      <c r="O39" s="10"/>
      <c r="P39" s="40"/>
      <c r="Q39" s="24"/>
      <c r="R39" s="24"/>
      <c r="S39" s="35"/>
      <c r="T39" s="35"/>
      <c r="V39" s="35"/>
      <c r="W39" s="35"/>
      <c r="X39" s="35"/>
      <c r="Z39" s="35"/>
      <c r="AA39" s="54"/>
      <c r="AB39" s="54"/>
      <c r="AD39" s="54"/>
    </row>
    <row r="40" spans="2:30" ht="15.75">
      <c r="B40" s="59" t="s">
        <v>55</v>
      </c>
      <c r="C40" s="10"/>
      <c r="D40" s="42">
        <f>D34+D20</f>
        <v>-92617483</v>
      </c>
      <c r="E40" s="35"/>
      <c r="F40" s="42">
        <f>F34+F20</f>
        <v>-5270201</v>
      </c>
      <c r="G40" s="42">
        <f>G34+G20</f>
        <v>-97887684</v>
      </c>
      <c r="H40" s="35"/>
      <c r="I40" s="35"/>
      <c r="J40" s="35"/>
      <c r="K40" s="35"/>
      <c r="M40" s="35"/>
      <c r="N40" s="35"/>
      <c r="O40" s="10"/>
      <c r="P40" s="40"/>
      <c r="Q40" s="24"/>
      <c r="R40" s="24"/>
      <c r="S40" s="35"/>
      <c r="T40" s="35"/>
      <c r="U40" s="35"/>
      <c r="V40" s="35"/>
      <c r="W40" s="35"/>
      <c r="X40" s="35"/>
      <c r="Z40" s="35"/>
      <c r="AA40" s="54"/>
      <c r="AB40" s="54"/>
      <c r="AD40" s="54"/>
    </row>
    <row r="41" spans="2:30" ht="15">
      <c r="B41" s="33" t="s">
        <v>37</v>
      </c>
      <c r="C41" s="51"/>
      <c r="D41" s="39">
        <f>-(0.38759091-0.2555638749)</f>
        <v>-0.13202703510000002</v>
      </c>
      <c r="E41" s="33"/>
      <c r="F41" s="39">
        <f>-(0.38759091-0.2555638749)</f>
        <v>-0.13202703510000002</v>
      </c>
      <c r="G41" s="39">
        <f>-(0.38759091-0.2555638749)</f>
        <v>-0.13202703510000002</v>
      </c>
      <c r="H41" s="33"/>
      <c r="I41" s="33"/>
      <c r="J41" s="33"/>
      <c r="K41" s="33"/>
      <c r="M41" s="33"/>
      <c r="N41" s="33"/>
      <c r="O41" s="51"/>
      <c r="P41" s="60"/>
      <c r="Q41" s="24"/>
      <c r="R41" s="24"/>
      <c r="S41" s="33"/>
      <c r="T41" s="33"/>
      <c r="U41" s="33"/>
      <c r="V41" s="33"/>
      <c r="W41" s="33"/>
      <c r="X41" s="33"/>
      <c r="Z41" s="33"/>
      <c r="AA41" s="5"/>
      <c r="AB41" s="5"/>
      <c r="AD41" s="5"/>
    </row>
    <row r="42" spans="2:26" ht="15">
      <c r="B42" s="61" t="s">
        <v>56</v>
      </c>
      <c r="C42" s="51"/>
      <c r="D42" s="42">
        <f>+D40*D41</f>
        <v>12228011.678914655</v>
      </c>
      <c r="E42" s="35" t="s">
        <v>57</v>
      </c>
      <c r="F42" s="42">
        <f>+F40*F41</f>
        <v>695809.0124110553</v>
      </c>
      <c r="G42" s="42">
        <f>+G40*G41</f>
        <v>12923820.691325711</v>
      </c>
      <c r="H42" s="35"/>
      <c r="I42" s="35"/>
      <c r="J42" s="35"/>
      <c r="K42" s="35"/>
      <c r="M42" s="35"/>
      <c r="N42" s="35"/>
      <c r="O42" s="10"/>
      <c r="P42" s="40"/>
      <c r="Q42" s="35"/>
      <c r="R42" s="35"/>
      <c r="S42" s="35"/>
      <c r="T42" s="35"/>
      <c r="U42" s="35"/>
      <c r="V42" s="35"/>
      <c r="W42" s="35"/>
      <c r="X42" s="35"/>
      <c r="Z42" s="35"/>
    </row>
    <row r="43" spans="2:26" ht="15">
      <c r="B43" s="61" t="s">
        <v>58</v>
      </c>
      <c r="C43" s="51"/>
      <c r="D43" s="10" t="str">
        <f>IF(D42&gt;0,"ADIT Benefit","ADIT Incr")</f>
        <v>ADIT Benefit</v>
      </c>
      <c r="E43" s="35"/>
      <c r="F43" s="35"/>
      <c r="G43" s="35"/>
      <c r="H43" s="35"/>
      <c r="I43" s="35"/>
      <c r="J43" s="35"/>
      <c r="K43" s="35"/>
      <c r="M43" s="35"/>
      <c r="N43" s="35"/>
      <c r="O43" s="10"/>
      <c r="P43" s="40"/>
      <c r="Q43" s="35"/>
      <c r="R43" s="35"/>
      <c r="S43" s="35"/>
      <c r="T43" s="35"/>
      <c r="U43" s="35"/>
      <c r="V43" s="35"/>
      <c r="W43" s="35"/>
      <c r="X43" s="35"/>
      <c r="Z43" s="35"/>
    </row>
    <row r="44" spans="2:26" ht="15">
      <c r="B44" s="33"/>
      <c r="C44" s="51"/>
      <c r="D44" s="10"/>
      <c r="E44" s="35"/>
      <c r="F44" s="35"/>
      <c r="G44" s="35"/>
      <c r="H44" s="35"/>
      <c r="I44" s="35"/>
      <c r="J44" s="35"/>
      <c r="K44" s="35"/>
      <c r="M44" s="35"/>
      <c r="N44" s="35"/>
      <c r="O44" s="10"/>
      <c r="P44" s="40"/>
      <c r="Q44" s="35"/>
      <c r="R44" s="35"/>
      <c r="S44" s="35"/>
      <c r="T44" s="35"/>
      <c r="U44" s="35"/>
      <c r="V44" s="35"/>
      <c r="W44" s="35"/>
      <c r="X44" s="35"/>
      <c r="Z44" s="35"/>
    </row>
    <row r="45" spans="1:26" ht="15.75">
      <c r="A45" s="62" t="s">
        <v>59</v>
      </c>
      <c r="B45" s="33"/>
      <c r="C45" s="51"/>
      <c r="D45" s="10" t="s">
        <v>14</v>
      </c>
      <c r="E45" s="35"/>
      <c r="F45" s="35"/>
      <c r="G45" s="35"/>
      <c r="H45" s="35"/>
      <c r="I45" s="35"/>
      <c r="J45" s="35"/>
      <c r="K45" s="35"/>
      <c r="M45" s="35"/>
      <c r="N45" s="35"/>
      <c r="O45" s="10"/>
      <c r="P45" s="40"/>
      <c r="Q45" s="35"/>
      <c r="R45" s="35"/>
      <c r="S45" s="35"/>
      <c r="T45" s="35"/>
      <c r="U45" s="35"/>
      <c r="V45" s="35"/>
      <c r="W45" s="35"/>
      <c r="X45" s="35"/>
      <c r="Z45" s="35"/>
    </row>
    <row r="46" spans="2:26" ht="15.75">
      <c r="B46" s="63"/>
      <c r="C46" s="51"/>
      <c r="D46" s="10" t="s">
        <v>23</v>
      </c>
      <c r="E46" s="35"/>
      <c r="F46" s="35"/>
      <c r="G46" s="35"/>
      <c r="H46" s="35"/>
      <c r="I46" s="35"/>
      <c r="J46" s="35"/>
      <c r="K46" s="35"/>
      <c r="M46" s="35"/>
      <c r="N46" s="35"/>
      <c r="O46" s="10"/>
      <c r="P46" s="40"/>
      <c r="Q46" s="35"/>
      <c r="R46" s="35"/>
      <c r="S46" s="35"/>
      <c r="T46" s="35"/>
      <c r="U46" s="35"/>
      <c r="V46" s="35"/>
      <c r="W46" s="35"/>
      <c r="X46" s="35"/>
      <c r="Z46" s="35"/>
    </row>
    <row r="47" spans="2:26" ht="15">
      <c r="B47" s="47" t="s">
        <v>60</v>
      </c>
      <c r="C47" s="51"/>
      <c r="D47" s="10"/>
      <c r="E47" s="35"/>
      <c r="F47" s="35"/>
      <c r="G47" s="35"/>
      <c r="H47" s="35"/>
      <c r="I47" s="35"/>
      <c r="J47" s="35"/>
      <c r="K47" s="35"/>
      <c r="M47" s="35"/>
      <c r="N47" s="35"/>
      <c r="O47" s="10"/>
      <c r="P47" s="40"/>
      <c r="Q47" s="35"/>
      <c r="R47" s="35"/>
      <c r="S47" s="35"/>
      <c r="T47" s="35"/>
      <c r="U47" s="35"/>
      <c r="V47" s="35"/>
      <c r="W47" s="35"/>
      <c r="X47" s="35"/>
      <c r="Z47" s="35"/>
    </row>
    <row r="48" spans="2:30" ht="15">
      <c r="B48" s="33" t="s">
        <v>61</v>
      </c>
      <c r="C48" s="51" t="s">
        <v>14</v>
      </c>
      <c r="D48" s="35">
        <v>250526156</v>
      </c>
      <c r="E48" s="35"/>
      <c r="F48" s="35">
        <f>3752084+30242518</f>
        <v>33994602</v>
      </c>
      <c r="G48" s="35">
        <f>SUM(D48:F48)</f>
        <v>284520758</v>
      </c>
      <c r="H48" s="35"/>
      <c r="I48" s="35"/>
      <c r="J48" s="35"/>
      <c r="K48" s="35"/>
      <c r="M48" s="35"/>
      <c r="N48" s="35"/>
      <c r="O48" s="10"/>
      <c r="P48" s="40"/>
      <c r="Q48" s="35" t="s">
        <v>14</v>
      </c>
      <c r="R48" s="35"/>
      <c r="S48" s="35"/>
      <c r="T48" s="35"/>
      <c r="U48" s="35"/>
      <c r="V48" s="35"/>
      <c r="W48" s="35"/>
      <c r="X48" s="35"/>
      <c r="Z48" s="35"/>
      <c r="AA48" s="54"/>
      <c r="AB48" s="54"/>
      <c r="AD48" s="54"/>
    </row>
    <row r="49" spans="2:30" ht="15">
      <c r="B49" s="33" t="s">
        <v>62</v>
      </c>
      <c r="D49" s="39">
        <f>-(0.65-0.79)*0.05660367</f>
        <v>0.007924513800000001</v>
      </c>
      <c r="E49" s="35"/>
      <c r="F49" s="39">
        <f>-(0.65-0.79)*0.05660367</f>
        <v>0.007924513800000001</v>
      </c>
      <c r="G49" s="39">
        <f>-(0.65-0.79)*0.05660367</f>
        <v>0.007924513800000001</v>
      </c>
      <c r="H49" s="35"/>
      <c r="I49" s="35"/>
      <c r="J49" s="35"/>
      <c r="K49" s="35"/>
      <c r="M49" s="35"/>
      <c r="N49" s="35"/>
      <c r="O49" s="10"/>
      <c r="P49" s="40"/>
      <c r="Q49" s="35"/>
      <c r="R49" s="35"/>
      <c r="S49" s="35"/>
      <c r="T49" s="35"/>
      <c r="U49" s="35"/>
      <c r="V49" s="35"/>
      <c r="W49" s="35"/>
      <c r="X49" s="35"/>
      <c r="Z49" s="35"/>
      <c r="AA49" s="54"/>
      <c r="AB49" s="54"/>
      <c r="AD49" s="54"/>
    </row>
    <row r="50" spans="2:30" ht="15">
      <c r="B50" s="64" t="s">
        <v>63</v>
      </c>
      <c r="D50" s="42">
        <f>+D48*D49</f>
        <v>1985297.9804829531</v>
      </c>
      <c r="E50" s="43" t="s">
        <v>39</v>
      </c>
      <c r="F50" s="42">
        <f>+F48*F49</f>
        <v>269390.6926745076</v>
      </c>
      <c r="G50" s="42">
        <f>+G48*G49</f>
        <v>2254688.673157461</v>
      </c>
      <c r="H50" s="35"/>
      <c r="I50" s="55" t="s">
        <v>40</v>
      </c>
      <c r="J50" s="55"/>
      <c r="K50" s="35">
        <f>-G50/5</f>
        <v>-450937.7346314922</v>
      </c>
      <c r="L50" s="3">
        <v>-440115.2290003364</v>
      </c>
      <c r="M50" s="35">
        <v>-10822.505631155811</v>
      </c>
      <c r="N50" s="35"/>
      <c r="O50" s="29"/>
      <c r="P50" s="57"/>
      <c r="Q50" s="55"/>
      <c r="R50" s="55"/>
      <c r="S50" s="55"/>
      <c r="T50" s="55"/>
      <c r="U50" s="55"/>
      <c r="V50" s="35"/>
      <c r="W50" s="35"/>
      <c r="X50" s="35"/>
      <c r="Z50" s="35"/>
      <c r="AD50" s="58"/>
    </row>
    <row r="51" spans="2:30" ht="15">
      <c r="B51" s="55" t="s">
        <v>14</v>
      </c>
      <c r="C51" s="43" t="s">
        <v>14</v>
      </c>
      <c r="D51" s="33"/>
      <c r="E51" s="35"/>
      <c r="F51" s="35"/>
      <c r="G51" s="35"/>
      <c r="H51" s="35"/>
      <c r="I51" s="55"/>
      <c r="J51" s="55"/>
      <c r="M51" s="55"/>
      <c r="N51" s="55"/>
      <c r="O51" s="27"/>
      <c r="P51" s="57"/>
      <c r="Q51" s="55"/>
      <c r="R51" s="55"/>
      <c r="S51" s="55"/>
      <c r="T51" s="55"/>
      <c r="U51" s="55"/>
      <c r="V51" s="35"/>
      <c r="W51" s="35"/>
      <c r="X51" s="35"/>
      <c r="Z51" s="35"/>
      <c r="AA51" s="54"/>
      <c r="AB51" s="54"/>
      <c r="AD51" s="58"/>
    </row>
    <row r="52" spans="2:28" ht="15">
      <c r="B52" s="33"/>
      <c r="C52" s="51"/>
      <c r="D52" s="35" t="s">
        <v>14</v>
      </c>
      <c r="E52" s="35"/>
      <c r="F52" s="35"/>
      <c r="G52" s="35"/>
      <c r="H52" s="35"/>
      <c r="I52" s="35"/>
      <c r="J52" s="35"/>
      <c r="K52" s="35"/>
      <c r="M52" s="35"/>
      <c r="N52" s="35"/>
      <c r="O52" s="10"/>
      <c r="P52" s="40"/>
      <c r="Q52" s="35"/>
      <c r="R52" s="35"/>
      <c r="S52" s="35"/>
      <c r="T52" s="35"/>
      <c r="U52" s="35"/>
      <c r="V52" s="35"/>
      <c r="W52" s="35"/>
      <c r="X52" s="35"/>
      <c r="Z52" s="35"/>
      <c r="AA52" s="54"/>
      <c r="AB52" s="54"/>
    </row>
    <row r="53" spans="2:30" ht="15">
      <c r="B53" s="33" t="s">
        <v>64</v>
      </c>
      <c r="C53" s="51" t="s">
        <v>14</v>
      </c>
      <c r="D53" s="35">
        <f>-20856002+149087757+22614021</f>
        <v>150845776</v>
      </c>
      <c r="E53" s="35"/>
      <c r="F53" s="35">
        <v>0</v>
      </c>
      <c r="G53" s="35">
        <f>-20856002+149087757+22614021</f>
        <v>150845776</v>
      </c>
      <c r="H53" s="35"/>
      <c r="I53" s="35"/>
      <c r="J53" s="35"/>
      <c r="K53" s="35"/>
      <c r="L53" s="35"/>
      <c r="M53" s="35"/>
      <c r="N53" s="35"/>
      <c r="O53" s="10"/>
      <c r="P53" s="40"/>
      <c r="Q53" s="35"/>
      <c r="R53" s="35"/>
      <c r="S53" s="35"/>
      <c r="T53" s="35"/>
      <c r="U53" s="35"/>
      <c r="V53" s="35"/>
      <c r="W53" s="35"/>
      <c r="X53" s="35"/>
      <c r="Z53" s="35"/>
      <c r="AD53" s="54"/>
    </row>
    <row r="54" spans="2:28" ht="15">
      <c r="B54" s="33" t="s">
        <v>65</v>
      </c>
      <c r="C54" s="51"/>
      <c r="D54" s="39">
        <f>-(0.65-0.79)</f>
        <v>0.14</v>
      </c>
      <c r="E54" s="35"/>
      <c r="F54" s="39">
        <f>-(0.65-0.79)</f>
        <v>0.14</v>
      </c>
      <c r="G54" s="39">
        <f>-(0.65-0.79)</f>
        <v>0.14</v>
      </c>
      <c r="H54" s="35"/>
      <c r="I54" s="35"/>
      <c r="J54" s="35"/>
      <c r="K54" s="35"/>
      <c r="L54" s="35"/>
      <c r="M54" s="35"/>
      <c r="N54" s="35"/>
      <c r="O54" s="10"/>
      <c r="P54" s="40"/>
      <c r="R54" s="35"/>
      <c r="S54" s="35"/>
      <c r="U54" s="35"/>
      <c r="V54" s="35"/>
      <c r="W54" s="35"/>
      <c r="X54" s="35"/>
      <c r="Z54" s="35"/>
      <c r="AA54" s="54"/>
      <c r="AB54" s="54"/>
    </row>
    <row r="55" spans="2:30" ht="15">
      <c r="B55" s="64" t="s">
        <v>63</v>
      </c>
      <c r="C55" s="1" t="s">
        <v>14</v>
      </c>
      <c r="D55" s="42">
        <f>+D53*D54</f>
        <v>21118408.64</v>
      </c>
      <c r="E55" s="43" t="s">
        <v>39</v>
      </c>
      <c r="F55" s="42">
        <f>+F53*F54</f>
        <v>0</v>
      </c>
      <c r="G55" s="42">
        <f>+G53*G54</f>
        <v>21118408.64</v>
      </c>
      <c r="H55" s="35"/>
      <c r="I55" s="55" t="s">
        <v>40</v>
      </c>
      <c r="J55" s="55"/>
      <c r="K55" s="35">
        <f>-G55/5</f>
        <v>-4223681.728</v>
      </c>
      <c r="L55" s="3">
        <f>K55</f>
        <v>-4223681.728</v>
      </c>
      <c r="M55" s="35"/>
      <c r="N55" s="35"/>
      <c r="O55" s="27"/>
      <c r="P55" s="40"/>
      <c r="R55" s="35"/>
      <c r="S55" s="35"/>
      <c r="U55" s="55"/>
      <c r="V55" s="35"/>
      <c r="W55" s="35"/>
      <c r="X55" s="35"/>
      <c r="Z55" s="35"/>
      <c r="AA55" s="54"/>
      <c r="AB55" s="54"/>
      <c r="AD55" s="58"/>
    </row>
    <row r="56" spans="2:28" ht="15">
      <c r="B56" s="33"/>
      <c r="C56" s="51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0"/>
      <c r="R56" s="35"/>
      <c r="S56" s="35"/>
      <c r="U56" s="35"/>
      <c r="V56" s="35"/>
      <c r="W56" s="35"/>
      <c r="X56" s="35"/>
      <c r="Z56" s="35"/>
      <c r="AA56" s="54"/>
      <c r="AB56" s="54"/>
    </row>
    <row r="57" spans="2:26" ht="15.75" thickBot="1">
      <c r="B57" s="61" t="s">
        <v>99</v>
      </c>
      <c r="C57" s="10" t="s">
        <v>66</v>
      </c>
      <c r="D57" s="44">
        <f>D55+D50+D42</f>
        <v>35331718.29939761</v>
      </c>
      <c r="E57" s="35"/>
      <c r="F57" s="44">
        <f>F55+F50+F42</f>
        <v>965199.7050855629</v>
      </c>
      <c r="G57" s="44">
        <f>G55+G50+G42</f>
        <v>36296918.00448317</v>
      </c>
      <c r="H57" s="35"/>
      <c r="I57" s="35"/>
      <c r="J57" s="35"/>
      <c r="K57" s="44">
        <f aca="true" t="shared" si="5" ref="K57:T57">SUM(K7:K56)</f>
        <v>-12160725.7835148</v>
      </c>
      <c r="L57" s="44">
        <f t="shared" si="5"/>
        <v>-9053503.032092474</v>
      </c>
      <c r="M57" s="44">
        <f t="shared" si="5"/>
        <v>-31875.46072737555</v>
      </c>
      <c r="N57" s="44">
        <f t="shared" si="5"/>
        <v>-268632.9790205242</v>
      </c>
      <c r="O57" s="44">
        <f t="shared" si="5"/>
        <v>-2806714.3116744254</v>
      </c>
      <c r="P57" s="65">
        <f t="shared" si="5"/>
        <v>4901342.182618167</v>
      </c>
      <c r="Q57" s="44">
        <f t="shared" si="5"/>
        <v>2882132.2733670413</v>
      </c>
      <c r="R57" s="44">
        <f t="shared" si="5"/>
        <v>0</v>
      </c>
      <c r="S57" s="44">
        <f t="shared" si="5"/>
        <v>0</v>
      </c>
      <c r="T57" s="44">
        <f t="shared" si="5"/>
        <v>2019209.9092511258</v>
      </c>
      <c r="U57" s="35"/>
      <c r="V57" s="35"/>
      <c r="W57" s="35"/>
      <c r="X57" s="35"/>
      <c r="Z57" s="35"/>
    </row>
    <row r="58" spans="2:28" ht="15.75" thickTop="1">
      <c r="B58" s="66" t="s">
        <v>67</v>
      </c>
      <c r="C58" s="51"/>
      <c r="D58" s="10" t="str">
        <f>IF(D57&gt;0,"Net ADIT Benefit","ADIT Incr")</f>
        <v>Net ADIT Benefit</v>
      </c>
      <c r="E58" s="35"/>
      <c r="F58" s="35" t="s">
        <v>14</v>
      </c>
      <c r="G58" s="35"/>
      <c r="H58" s="35"/>
      <c r="I58" s="35"/>
      <c r="J58" s="35"/>
      <c r="K58" s="67" t="s">
        <v>68</v>
      </c>
      <c r="L58" s="27">
        <f>+L57/$K57</f>
        <v>0.7444870637873845</v>
      </c>
      <c r="M58" s="68">
        <f>+M57/$K57</f>
        <v>0.0026211807826952436</v>
      </c>
      <c r="N58" s="27">
        <f>+N57/$K57</f>
        <v>0.022090209400551217</v>
      </c>
      <c r="O58" s="27">
        <f>+O57/$K57</f>
        <v>0.230801546029369</v>
      </c>
      <c r="P58" s="67" t="s">
        <v>69</v>
      </c>
      <c r="Q58" s="27">
        <f>+Q57/$P57</f>
        <v>0.5880291899610818</v>
      </c>
      <c r="R58" s="27">
        <f>+R57/$P57</f>
        <v>0</v>
      </c>
      <c r="S58" s="27">
        <f>+S57/$P57</f>
        <v>0</v>
      </c>
      <c r="T58" s="27">
        <f>+T57/$P57</f>
        <v>0.4119708100389182</v>
      </c>
      <c r="U58" s="35"/>
      <c r="V58" s="35"/>
      <c r="W58" s="35"/>
      <c r="X58" s="35"/>
      <c r="Z58" s="35"/>
      <c r="AA58" s="54"/>
      <c r="AB58" s="54"/>
    </row>
    <row r="59" spans="9:28" ht="15">
      <c r="I59" s="35"/>
      <c r="J59" s="35"/>
      <c r="K59" s="35"/>
      <c r="L59" s="53"/>
      <c r="M59" s="53"/>
      <c r="N59" s="53"/>
      <c r="O59" s="53"/>
      <c r="P59" s="53"/>
      <c r="Q59" s="53"/>
      <c r="R59" s="53"/>
      <c r="S59" s="53"/>
      <c r="T59" s="53"/>
      <c r="U59" s="35"/>
      <c r="V59" s="35"/>
      <c r="W59" s="35"/>
      <c r="X59" s="35"/>
      <c r="Z59" s="35"/>
      <c r="AA59" s="54"/>
      <c r="AB59" s="54"/>
    </row>
    <row r="60" spans="9:30" ht="15"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</row>
    <row r="61" spans="2:30" ht="15">
      <c r="B61" s="33"/>
      <c r="C61" s="51"/>
      <c r="D61" s="10"/>
      <c r="E61" s="35"/>
      <c r="F61" s="35"/>
      <c r="G61" s="35"/>
      <c r="H61" s="35"/>
      <c r="I61" s="69" t="s">
        <v>14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35"/>
      <c r="AB61" s="35"/>
      <c r="AC61" s="35"/>
      <c r="AD61" s="35"/>
    </row>
    <row r="62" spans="2:30" ht="15.75" customHeight="1">
      <c r="B62" s="33"/>
      <c r="C62" s="51"/>
      <c r="D62" s="10" t="s">
        <v>2</v>
      </c>
      <c r="E62" s="35"/>
      <c r="F62" s="10" t="s">
        <v>70</v>
      </c>
      <c r="G62" s="10" t="s">
        <v>71</v>
      </c>
      <c r="H62" s="35"/>
      <c r="I62" s="35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35"/>
      <c r="AB62" s="35"/>
      <c r="AC62" s="35"/>
      <c r="AD62" s="35"/>
    </row>
    <row r="63" spans="2:30" ht="15">
      <c r="B63" s="47" t="s">
        <v>72</v>
      </c>
      <c r="C63" s="70"/>
      <c r="D63" s="71" t="s">
        <v>73</v>
      </c>
      <c r="E63" s="34"/>
      <c r="F63" s="71" t="s">
        <v>73</v>
      </c>
      <c r="G63" s="71" t="s">
        <v>73</v>
      </c>
      <c r="H63" s="35"/>
      <c r="J63" s="69"/>
      <c r="K63" s="69"/>
      <c r="L63" s="72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35"/>
      <c r="AB63" s="35"/>
      <c r="AC63" s="35"/>
      <c r="AD63" s="35"/>
    </row>
    <row r="64" spans="2:26" ht="15">
      <c r="B64" s="33"/>
      <c r="C64" s="51"/>
      <c r="D64" s="10" t="s">
        <v>74</v>
      </c>
      <c r="E64" s="35"/>
      <c r="F64" s="10" t="s">
        <v>74</v>
      </c>
      <c r="G64" s="10" t="s">
        <v>74</v>
      </c>
      <c r="J64" s="35"/>
      <c r="K64" s="35"/>
      <c r="L64" s="73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2:26" ht="15.75" thickBot="1">
      <c r="B65" s="33"/>
      <c r="C65" s="51"/>
      <c r="D65" s="10"/>
      <c r="E65" s="35"/>
      <c r="F65" s="35"/>
      <c r="G65" s="35" t="s">
        <v>75</v>
      </c>
      <c r="I65" s="74"/>
      <c r="J65" s="35"/>
      <c r="K65" s="75" t="s">
        <v>104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35"/>
      <c r="X65" s="35"/>
      <c r="Y65" s="35"/>
      <c r="Z65" s="35"/>
    </row>
    <row r="66" spans="9:26" ht="15">
      <c r="I66" s="35"/>
      <c r="J66" s="35"/>
      <c r="K66" s="35"/>
      <c r="L66" s="76"/>
      <c r="N66" s="76"/>
      <c r="O66" s="49" t="s">
        <v>76</v>
      </c>
      <c r="P66" s="49" t="s">
        <v>77</v>
      </c>
      <c r="Q66" s="35"/>
      <c r="R66" s="35"/>
      <c r="S66" s="77">
        <v>1</v>
      </c>
      <c r="T66" s="35"/>
      <c r="U66" s="35"/>
      <c r="V66" s="35"/>
      <c r="W66" s="35"/>
      <c r="X66" s="35"/>
      <c r="Y66" s="35"/>
      <c r="Z66" s="35"/>
    </row>
    <row r="67" spans="2:30" ht="15.75" thickBot="1">
      <c r="B67" s="33" t="s">
        <v>102</v>
      </c>
      <c r="C67" s="43" t="s">
        <v>78</v>
      </c>
      <c r="D67" s="10">
        <f>D55+D50+D22</f>
        <v>59614303.55040559</v>
      </c>
      <c r="E67" s="35"/>
      <c r="F67" s="10">
        <f>F55+F50+F22</f>
        <v>1189325.3671684102</v>
      </c>
      <c r="G67" s="10">
        <f>G55+G50+G22</f>
        <v>60803628.917574</v>
      </c>
      <c r="H67" s="78"/>
      <c r="I67" s="79"/>
      <c r="J67" s="35"/>
      <c r="K67" s="80" t="s">
        <v>79</v>
      </c>
      <c r="L67" s="35"/>
      <c r="N67" s="35"/>
      <c r="O67" s="10" t="s">
        <v>80</v>
      </c>
      <c r="P67" s="10" t="s">
        <v>81</v>
      </c>
      <c r="Q67" s="10" t="s">
        <v>82</v>
      </c>
      <c r="R67" s="81" t="s">
        <v>19</v>
      </c>
      <c r="S67" s="14" t="s">
        <v>20</v>
      </c>
      <c r="T67" s="16" t="s">
        <v>21</v>
      </c>
      <c r="U67" s="16" t="s">
        <v>22</v>
      </c>
      <c r="V67" s="82" t="s">
        <v>83</v>
      </c>
      <c r="W67" s="35"/>
      <c r="X67" s="35"/>
      <c r="Y67" s="35"/>
      <c r="Z67" s="35"/>
      <c r="AA67" s="83"/>
      <c r="AB67" s="83"/>
      <c r="AC67" s="83"/>
      <c r="AD67" s="83"/>
    </row>
    <row r="68" spans="7:30" ht="15">
      <c r="G68" s="69" t="s">
        <v>14</v>
      </c>
      <c r="H68" s="79"/>
      <c r="I68" s="79"/>
      <c r="J68" s="35"/>
      <c r="V68" s="84"/>
      <c r="W68" s="35"/>
      <c r="X68" s="35"/>
      <c r="Y68" s="35"/>
      <c r="Z68" s="35"/>
      <c r="AA68" s="10"/>
      <c r="AB68" s="10"/>
      <c r="AC68" s="10"/>
      <c r="AD68" s="10"/>
    </row>
    <row r="69" spans="2:30" ht="15">
      <c r="B69" s="33" t="s">
        <v>103</v>
      </c>
      <c r="C69" s="43" t="s">
        <v>53</v>
      </c>
      <c r="D69" s="10">
        <f>D36</f>
        <v>-24282585.251007985</v>
      </c>
      <c r="E69" s="35"/>
      <c r="F69" s="10">
        <f>F36</f>
        <v>-224125.66208284744</v>
      </c>
      <c r="G69" s="10">
        <f>G36</f>
        <v>-24506710.913090833</v>
      </c>
      <c r="H69" s="78"/>
      <c r="I69" s="79"/>
      <c r="J69" s="35"/>
      <c r="K69" s="76" t="s">
        <v>84</v>
      </c>
      <c r="L69" s="76"/>
      <c r="O69" s="85">
        <v>-63147352</v>
      </c>
      <c r="P69" s="85">
        <f>G78*0.6</f>
        <v>-47360514</v>
      </c>
      <c r="Q69" s="74">
        <f>AVERAGE(O69:P69)</f>
        <v>-55253933</v>
      </c>
      <c r="R69" s="85"/>
      <c r="S69" s="85"/>
      <c r="T69" s="74">
        <f>+Q69</f>
        <v>-55253933</v>
      </c>
      <c r="U69" s="85"/>
      <c r="V69" s="82">
        <f>SUM(R69:U69)</f>
        <v>-55253933</v>
      </c>
      <c r="W69" s="35"/>
      <c r="X69" s="35"/>
      <c r="Y69" s="35"/>
      <c r="Z69" s="35"/>
      <c r="AA69" s="10"/>
      <c r="AB69" s="10"/>
      <c r="AC69" s="10"/>
      <c r="AD69" s="10"/>
    </row>
    <row r="70" spans="9:22" ht="15">
      <c r="I70" s="35"/>
      <c r="K70" s="76" t="s">
        <v>85</v>
      </c>
      <c r="L70" s="76"/>
      <c r="O70" s="85">
        <v>-48642903.8</v>
      </c>
      <c r="P70" s="85">
        <v>-36482177.36737259</v>
      </c>
      <c r="Q70" s="74">
        <f>AVERAGE(O70:P70)</f>
        <v>-42562540.58368629</v>
      </c>
      <c r="R70" s="85">
        <f>$Q70*L58</f>
        <v>-31687260.866479997</v>
      </c>
      <c r="S70" s="85">
        <f>$Q70*M58</f>
        <v>-111564.1134406449</v>
      </c>
      <c r="T70" s="85">
        <f>$Q70*N58</f>
        <v>-940215.4341130896</v>
      </c>
      <c r="U70" s="85">
        <f>$Q70*O58</f>
        <v>-9823500.169652559</v>
      </c>
      <c r="V70" s="82">
        <f>SUM(R70:U70)</f>
        <v>-42562540.58368629</v>
      </c>
    </row>
    <row r="71" spans="2:22" ht="15.75" thickBot="1">
      <c r="B71" s="33" t="s">
        <v>100</v>
      </c>
      <c r="C71" s="51"/>
      <c r="D71" s="44">
        <f>SUM(D67:D70)</f>
        <v>35331718.2993976</v>
      </c>
      <c r="E71" s="35"/>
      <c r="F71" s="44">
        <f>SUM(F67:F70)</f>
        <v>965199.7050855628</v>
      </c>
      <c r="G71" s="44">
        <f>SUM(G67:G70)</f>
        <v>36296918.00448317</v>
      </c>
      <c r="H71" s="35"/>
      <c r="K71" s="5"/>
      <c r="L71" s="3" t="s">
        <v>86</v>
      </c>
      <c r="N71" s="5"/>
      <c r="O71" s="86">
        <f aca="true" t="shared" si="6" ref="O71:V71">SUM(O69:O70)</f>
        <v>-111790255.8</v>
      </c>
      <c r="P71" s="86">
        <f t="shared" si="6"/>
        <v>-83842691.36737259</v>
      </c>
      <c r="Q71" s="86">
        <f t="shared" si="6"/>
        <v>-97816473.58368629</v>
      </c>
      <c r="R71" s="87">
        <f t="shared" si="6"/>
        <v>-31687260.866479997</v>
      </c>
      <c r="S71" s="87">
        <f t="shared" si="6"/>
        <v>-111564.1134406449</v>
      </c>
      <c r="T71" s="87">
        <f t="shared" si="6"/>
        <v>-56194148.43411309</v>
      </c>
      <c r="U71" s="87">
        <f t="shared" si="6"/>
        <v>-9823500.169652559</v>
      </c>
      <c r="V71" s="88">
        <f t="shared" si="6"/>
        <v>-97816473.58368629</v>
      </c>
    </row>
    <row r="72" spans="2:22" ht="15.75" thickTop="1">
      <c r="B72" s="33"/>
      <c r="C72" s="51"/>
      <c r="D72" s="10"/>
      <c r="E72" s="35"/>
      <c r="F72" s="10"/>
      <c r="G72" s="10"/>
      <c r="H72" s="35"/>
      <c r="L72" s="5"/>
      <c r="M72" s="5"/>
      <c r="N72" s="5"/>
      <c r="O72" s="105" t="s">
        <v>87</v>
      </c>
      <c r="P72" s="105"/>
      <c r="Q72" s="105"/>
      <c r="R72" s="104" t="s">
        <v>96</v>
      </c>
      <c r="S72" s="104"/>
      <c r="T72" s="104"/>
      <c r="U72" s="104"/>
      <c r="V72" s="5"/>
    </row>
    <row r="73" spans="2:21" ht="15">
      <c r="B73" s="33" t="s">
        <v>88</v>
      </c>
      <c r="C73" s="51"/>
      <c r="D73" s="89">
        <v>0.343521543818035</v>
      </c>
      <c r="E73" s="35"/>
      <c r="F73" s="89">
        <v>0.343521543818035</v>
      </c>
      <c r="G73" s="89">
        <v>0.343521543818035</v>
      </c>
      <c r="H73" s="35"/>
      <c r="O73" s="105"/>
      <c r="P73" s="105"/>
      <c r="Q73" s="105"/>
      <c r="R73" s="105"/>
      <c r="S73" s="105"/>
      <c r="T73" s="105"/>
      <c r="U73" s="105"/>
    </row>
    <row r="74" spans="2:21" ht="15">
      <c r="B74" s="33"/>
      <c r="C74" s="51"/>
      <c r="D74" s="10">
        <f>D71*D73</f>
        <v>12137206.415952982</v>
      </c>
      <c r="E74" s="35"/>
      <c r="F74" s="10">
        <f>F71*F73</f>
        <v>331566.8927837046</v>
      </c>
      <c r="G74" s="10">
        <f>G71*G73</f>
        <v>12468773.30873669</v>
      </c>
      <c r="H74" s="35"/>
      <c r="O74" s="85"/>
      <c r="P74" s="85"/>
      <c r="Q74" s="85"/>
      <c r="R74" s="85"/>
      <c r="S74" s="85"/>
      <c r="T74" s="85"/>
      <c r="U74" s="85"/>
    </row>
    <row r="75" spans="2:22" ht="15">
      <c r="B75" s="33"/>
      <c r="C75" s="51"/>
      <c r="D75" s="10"/>
      <c r="E75" s="35"/>
      <c r="F75" s="10"/>
      <c r="G75" s="10"/>
      <c r="H75" s="35"/>
      <c r="K75" s="80" t="s">
        <v>89</v>
      </c>
      <c r="O75" s="85"/>
      <c r="P75" s="85"/>
      <c r="Q75" s="85"/>
      <c r="R75" s="85"/>
      <c r="S75" s="85"/>
      <c r="T75" s="85"/>
      <c r="U75" s="85"/>
      <c r="V75" s="84"/>
    </row>
    <row r="76" spans="2:22" ht="15.75" thickBot="1">
      <c r="B76" s="33" t="s">
        <v>101</v>
      </c>
      <c r="C76" s="51"/>
      <c r="D76" s="90">
        <f>D71+D74</f>
        <v>47468924.71535058</v>
      </c>
      <c r="E76" s="35"/>
      <c r="F76" s="90">
        <f>F71+F74</f>
        <v>1296766.5978692675</v>
      </c>
      <c r="G76" s="90">
        <f>G71+G74</f>
        <v>48765691.31321986</v>
      </c>
      <c r="H76" s="35"/>
      <c r="K76" s="76" t="s">
        <v>90</v>
      </c>
      <c r="O76" s="91">
        <f>I36*0.8</f>
        <v>19605368.730472665</v>
      </c>
      <c r="P76" s="91">
        <f>I36*0.6</f>
        <v>14704026.5478545</v>
      </c>
      <c r="Q76" s="92">
        <f>AVERAGE(O76:P76)</f>
        <v>17154697.639163584</v>
      </c>
      <c r="R76" s="93">
        <f>Q76*Q58</f>
        <v>10087462.956784643</v>
      </c>
      <c r="S76" s="93">
        <v>0</v>
      </c>
      <c r="T76" s="93">
        <v>0</v>
      </c>
      <c r="U76" s="93">
        <f>Q76*T58</f>
        <v>7067234.682378939</v>
      </c>
      <c r="V76" s="82">
        <f>SUM(R76:U76)</f>
        <v>17154697.639163584</v>
      </c>
    </row>
    <row r="77" spans="2:22" ht="15.75" thickTop="1">
      <c r="B77" s="33"/>
      <c r="C77" s="51"/>
      <c r="D77" s="10"/>
      <c r="E77" s="35"/>
      <c r="F77" s="10"/>
      <c r="G77" s="10"/>
      <c r="H77" s="35"/>
      <c r="O77" s="94"/>
      <c r="P77" s="95" t="s">
        <v>91</v>
      </c>
      <c r="Q77" s="85"/>
      <c r="R77" s="104" t="s">
        <v>97</v>
      </c>
      <c r="S77" s="104"/>
      <c r="T77" s="104"/>
      <c r="U77" s="104"/>
      <c r="V77" s="84"/>
    </row>
    <row r="78" spans="3:21" ht="15.75" thickBot="1">
      <c r="C78" s="3"/>
      <c r="D78" s="3" t="s">
        <v>92</v>
      </c>
      <c r="G78" s="96">
        <v>-78934190</v>
      </c>
      <c r="O78" s="85"/>
      <c r="P78" s="94"/>
      <c r="Q78" s="85"/>
      <c r="R78" s="85"/>
      <c r="S78" s="85"/>
      <c r="T78" s="85"/>
      <c r="U78" s="85"/>
    </row>
    <row r="79" spans="3:23" ht="15.75" thickTop="1">
      <c r="C79" s="3"/>
      <c r="D79" s="97" t="s">
        <v>98</v>
      </c>
      <c r="G79" s="69"/>
      <c r="L79" s="80" t="s">
        <v>93</v>
      </c>
      <c r="M79" s="80"/>
      <c r="N79" s="80"/>
      <c r="O79" s="99">
        <f>O76+O71</f>
        <v>-92184887.06952733</v>
      </c>
      <c r="P79" s="99">
        <f>P76+P71</f>
        <v>-69138664.81951809</v>
      </c>
      <c r="Q79" s="99">
        <f>Q76+Q71</f>
        <v>-80661775.94452271</v>
      </c>
      <c r="R79" s="85"/>
      <c r="S79" s="85"/>
      <c r="T79" s="85"/>
      <c r="U79" s="85"/>
      <c r="W79" s="5"/>
    </row>
    <row r="80" spans="3:21" ht="15">
      <c r="C80" s="3"/>
      <c r="G80" s="98"/>
      <c r="O80" s="100" t="s">
        <v>94</v>
      </c>
      <c r="P80" s="100"/>
      <c r="Q80" s="100"/>
      <c r="S80" s="3" t="s">
        <v>14</v>
      </c>
      <c r="T80" s="85"/>
      <c r="U80" s="85"/>
    </row>
    <row r="81" ht="15"/>
    <row r="82" ht="15.75" customHeight="1"/>
    <row r="83" spans="1:36" s="3" customFormat="1" ht="15">
      <c r="A83" s="1"/>
      <c r="B83" s="5"/>
      <c r="C83" s="1"/>
      <c r="AE83" s="5"/>
      <c r="AF83" s="5"/>
      <c r="AG83" s="5"/>
      <c r="AH83" s="5"/>
      <c r="AI83" s="5"/>
      <c r="AJ83" s="5"/>
    </row>
    <row r="84" spans="1:36" s="3" customFormat="1" ht="15">
      <c r="A84" s="1"/>
      <c r="B84" s="5"/>
      <c r="C84" s="1"/>
      <c r="AE84" s="5"/>
      <c r="AF84" s="5"/>
      <c r="AG84" s="5"/>
      <c r="AH84" s="5"/>
      <c r="AI84" s="5"/>
      <c r="AJ84" s="5"/>
    </row>
    <row r="85" spans="1:36" s="3" customFormat="1" ht="15">
      <c r="A85" s="1"/>
      <c r="B85" s="5"/>
      <c r="C85" s="1"/>
      <c r="D85" s="85"/>
      <c r="E85" s="85"/>
      <c r="AE85" s="5"/>
      <c r="AF85" s="5"/>
      <c r="AG85" s="5"/>
      <c r="AH85" s="5"/>
      <c r="AI85" s="5"/>
      <c r="AJ85" s="5"/>
    </row>
    <row r="86" spans="1:36" s="3" customFormat="1" ht="15">
      <c r="A86" s="1"/>
      <c r="B86" s="5"/>
      <c r="C86" s="1"/>
      <c r="AE86" s="5"/>
      <c r="AF86" s="5"/>
      <c r="AG86" s="5"/>
      <c r="AH86" s="5"/>
      <c r="AI86" s="5"/>
      <c r="AJ86" s="5"/>
    </row>
    <row r="87" spans="1:36" s="3" customFormat="1" ht="15">
      <c r="A87" s="1"/>
      <c r="B87" s="5"/>
      <c r="C87" s="1"/>
      <c r="AE87" s="5"/>
      <c r="AF87" s="5"/>
      <c r="AG87" s="5"/>
      <c r="AH87" s="5"/>
      <c r="AI87" s="5"/>
      <c r="AJ87" s="5"/>
    </row>
    <row r="88" spans="1:36" s="3" customFormat="1" ht="15">
      <c r="A88" s="1"/>
      <c r="B88" s="5"/>
      <c r="C88" s="1"/>
      <c r="AE88" s="5"/>
      <c r="AF88" s="5"/>
      <c r="AG88" s="5"/>
      <c r="AH88" s="5"/>
      <c r="AI88" s="5"/>
      <c r="AJ88" s="5"/>
    </row>
    <row r="89" spans="1:36" s="3" customFormat="1" ht="15" customHeight="1">
      <c r="A89" s="1"/>
      <c r="B89" s="5"/>
      <c r="C89" s="1"/>
      <c r="AE89" s="5"/>
      <c r="AF89" s="5"/>
      <c r="AG89" s="5"/>
      <c r="AH89" s="5"/>
      <c r="AI89" s="5"/>
      <c r="AJ89" s="5"/>
    </row>
    <row r="90" spans="1:36" s="3" customFormat="1" ht="15">
      <c r="A90" s="1"/>
      <c r="B90" s="5"/>
      <c r="C90" s="1"/>
      <c r="AE90" s="5"/>
      <c r="AF90" s="5"/>
      <c r="AG90" s="5"/>
      <c r="AH90" s="5"/>
      <c r="AI90" s="5"/>
      <c r="AJ90" s="5"/>
    </row>
    <row r="91" spans="1:36" s="3" customFormat="1" ht="15">
      <c r="A91" s="1"/>
      <c r="B91" s="5"/>
      <c r="C91" s="1"/>
      <c r="AE91" s="5"/>
      <c r="AF91" s="5"/>
      <c r="AG91" s="5"/>
      <c r="AH91" s="5"/>
      <c r="AI91" s="5"/>
      <c r="AJ91" s="5"/>
    </row>
    <row r="92" spans="1:36" s="3" customFormat="1" ht="15">
      <c r="A92" s="1"/>
      <c r="B92" s="5"/>
      <c r="C92" s="1"/>
      <c r="AE92" s="5"/>
      <c r="AF92" s="5"/>
      <c r="AG92" s="5"/>
      <c r="AH92" s="5"/>
      <c r="AI92" s="5"/>
      <c r="AJ92" s="5"/>
    </row>
    <row r="93" spans="1:36" s="3" customFormat="1" ht="15">
      <c r="A93" s="1"/>
      <c r="B93" s="5"/>
      <c r="C93" s="1"/>
      <c r="AE93" s="5"/>
      <c r="AF93" s="5"/>
      <c r="AG93" s="5"/>
      <c r="AH93" s="5"/>
      <c r="AI93" s="5"/>
      <c r="AJ93" s="5"/>
    </row>
    <row r="94" spans="1:36" s="3" customFormat="1" ht="15">
      <c r="A94" s="1"/>
      <c r="B94" s="5"/>
      <c r="C94" s="1"/>
      <c r="AE94" s="5"/>
      <c r="AF94" s="5"/>
      <c r="AG94" s="5"/>
      <c r="AH94" s="5"/>
      <c r="AI94" s="5"/>
      <c r="AJ94" s="5"/>
    </row>
    <row r="95" spans="1:36" s="3" customFormat="1" ht="15">
      <c r="A95" s="1"/>
      <c r="B95" s="5"/>
      <c r="C95" s="1"/>
      <c r="AE95" s="5"/>
      <c r="AF95" s="5"/>
      <c r="AG95" s="5"/>
      <c r="AH95" s="5"/>
      <c r="AI95" s="5"/>
      <c r="AJ95" s="5"/>
    </row>
    <row r="96" spans="1:36" s="3" customFormat="1" ht="15">
      <c r="A96" s="1"/>
      <c r="B96" s="5"/>
      <c r="C96" s="1"/>
      <c r="AE96" s="5"/>
      <c r="AF96" s="5"/>
      <c r="AG96" s="5"/>
      <c r="AH96" s="5"/>
      <c r="AI96" s="5"/>
      <c r="AJ96" s="5"/>
    </row>
    <row r="97" spans="1:36" s="3" customFormat="1" ht="15">
      <c r="A97" s="1"/>
      <c r="B97" s="5"/>
      <c r="C97" s="1"/>
      <c r="AE97" s="5"/>
      <c r="AF97" s="5"/>
      <c r="AG97" s="5"/>
      <c r="AH97" s="5"/>
      <c r="AI97" s="5"/>
      <c r="AJ97" s="5"/>
    </row>
    <row r="98" spans="1:36" s="3" customFormat="1" ht="15">
      <c r="A98" s="1"/>
      <c r="B98" s="5"/>
      <c r="C98" s="1"/>
      <c r="AE98" s="5"/>
      <c r="AF98" s="5"/>
      <c r="AG98" s="5"/>
      <c r="AH98" s="5"/>
      <c r="AI98" s="5"/>
      <c r="AJ98" s="5"/>
    </row>
  </sheetData>
  <sheetProtection/>
  <mergeCells count="10">
    <mergeCell ref="R77:U77"/>
    <mergeCell ref="O73:Q73"/>
    <mergeCell ref="R73:U73"/>
    <mergeCell ref="K3:T3"/>
    <mergeCell ref="K4:O4"/>
    <mergeCell ref="P4:T4"/>
    <mergeCell ref="K5:O5"/>
    <mergeCell ref="P5:T5"/>
    <mergeCell ref="O72:Q72"/>
    <mergeCell ref="R72:U72"/>
  </mergeCells>
  <printOptions/>
  <pageMargins left="0.28" right="0.17" top="0.45" bottom="0.36" header="0.3" footer="0.2"/>
  <pageSetup horizontalDpi="600" verticalDpi="600" orientation="landscape" scale="40" r:id="rId3"/>
  <headerFooter>
    <oddFooter>&amp;C&amp;P&amp;R&amp;Z&amp;F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smelsekl</dc:creator>
  <cp:keywords/>
  <dc:description/>
  <cp:lastModifiedBy>Siharath, Christy</cp:lastModifiedBy>
  <cp:lastPrinted>2021-05-18T19:18:58Z</cp:lastPrinted>
  <dcterms:created xsi:type="dcterms:W3CDTF">2021-05-18T18:54:10Z</dcterms:created>
  <dcterms:modified xsi:type="dcterms:W3CDTF">2021-06-01T14:02:40Z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14.7</vt:lpwstr>
  </property>
</Properties>
</file>